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13.xml" ContentType="application/vnd.openxmlformats-officedocument.spreadsheetml.comment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firstSheet="16" activeTab="13"/>
  </bookViews>
  <sheets>
    <sheet name="LB1" sheetId="1" r:id="rId1"/>
    <sheet name="LB-50" sheetId="2" r:id="rId2"/>
    <sheet name="Transfers" sheetId="35" r:id="rId3"/>
    <sheet name="1-GF Resources" sheetId="4" r:id="rId4"/>
    <sheet name="2-GF Requirements" sheetId="5" r:id="rId5"/>
    <sheet name="3-GF Detl Rqmts" sheetId="6" r:id="rId6"/>
    <sheet name="4-Wtr Resc" sheetId="10" r:id="rId7"/>
    <sheet name="5-Wtr Req" sheetId="11" r:id="rId8"/>
    <sheet name="6-Wtr Detl Req" sheetId="12" r:id="rId9"/>
    <sheet name="7-Sewer Resc" sheetId="16" r:id="rId10"/>
    <sheet name="8-Sewer Req" sheetId="17" r:id="rId11"/>
    <sheet name="9-Sewer Detl Req" sheetId="18" r:id="rId12"/>
    <sheet name="10-Street Resc" sheetId="21" r:id="rId13"/>
    <sheet name="11-Street Req" sheetId="22" r:id="rId14"/>
    <sheet name="12-Street Detl Req" sheetId="23" r:id="rId15"/>
    <sheet name="13-State Rev Share Resc" sheetId="24" r:id="rId16"/>
    <sheet name="14-State Rev Share Req" sheetId="25" r:id="rId17"/>
    <sheet name="15-Rev Share Detl Req" sheetId="26" r:id="rId18"/>
    <sheet name="16-Library Resc" sheetId="7" r:id="rId19"/>
    <sheet name="17-Lib Req" sheetId="8" r:id="rId20"/>
    <sheet name="18-Lib Detl Req" sheetId="9" r:id="rId21"/>
    <sheet name="19-FMHA Rev Bond" sheetId="19" r:id="rId22"/>
    <sheet name="20-FMHA Rev Bond Resv" sheetId="28" r:id="rId23"/>
    <sheet name="21 RUS I&amp;I Sewer Bond Fund" sheetId="20" r:id="rId24"/>
    <sheet name="22-I&amp;I Reve Bond Resv" sheetId="29" r:id="rId25"/>
    <sheet name="23-RUS Rev Bond" sheetId="14" r:id="rId26"/>
    <sheet name="24-RUS Rev Bond Resv" sheetId="27" r:id="rId27"/>
    <sheet name="25-SDWRLF" sheetId="15" r:id="rId28"/>
    <sheet name="26-Camp 12" sheetId="13" r:id="rId29"/>
    <sheet name="27-Wtr SDC" sheetId="33" r:id="rId30"/>
    <sheet name="28-WW SDC" sheetId="34" r:id="rId31"/>
    <sheet name="29-Wtr Fac Resv" sheetId="30" r:id="rId32"/>
    <sheet name="30-Sewer Fac I&amp;I Resv" sheetId="31" r:id="rId33"/>
    <sheet name="31-Str Impr Resv" sheetId="32" r:id="rId34"/>
  </sheets>
  <definedNames>
    <definedName name="_xlnm.Database">#REF!</definedName>
    <definedName name="_xlnm.Print_Area" localSheetId="0">'LB1'!$A$1:$E$87</definedName>
    <definedName name="_xlnm.Print_Area" localSheetId="1">'LB-50'!$A$1:$Q$55</definedName>
    <definedName name="revenues">#REF!</definedName>
    <definedName name="Z_41939F39_BEF6_4767_8211_98C1F9F2A729_.wvu.PrintArea" localSheetId="1" hidden="1">'LB-50'!$A$1:$Q$55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7" l="1"/>
  <c r="F37" i="11"/>
  <c r="F25" i="11"/>
  <c r="D17" i="1" l="1"/>
  <c r="E11" i="35"/>
  <c r="F11" i="35"/>
  <c r="H11" i="35"/>
  <c r="I11" i="35"/>
  <c r="J11" i="35"/>
  <c r="K11" i="35"/>
  <c r="L11" i="35"/>
  <c r="M11" i="35"/>
  <c r="D11" i="35"/>
  <c r="O9" i="35"/>
  <c r="O10" i="35"/>
  <c r="O8" i="35"/>
  <c r="F37" i="22"/>
  <c r="O11" i="35" l="1"/>
  <c r="F37" i="5" l="1"/>
  <c r="C12" i="5" l="1"/>
  <c r="B12" i="5"/>
  <c r="D30" i="1"/>
  <c r="D14" i="1"/>
  <c r="D13" i="1"/>
  <c r="C13" i="1"/>
  <c r="C14" i="1"/>
  <c r="D27" i="1"/>
  <c r="D15" i="1"/>
  <c r="C15" i="1"/>
  <c r="D28" i="1"/>
  <c r="C39" i="17" l="1"/>
  <c r="C17" i="1"/>
  <c r="C40" i="11"/>
  <c r="C40" i="5" l="1"/>
  <c r="C28" i="1"/>
  <c r="D19" i="1"/>
  <c r="C19" i="1"/>
  <c r="E13" i="1"/>
  <c r="G41" i="34" l="1"/>
  <c r="H41" i="34"/>
  <c r="F41" i="34"/>
  <c r="G41" i="31"/>
  <c r="H41" i="31"/>
  <c r="F41" i="31"/>
  <c r="G41" i="30"/>
  <c r="H41" i="30"/>
  <c r="F41" i="30"/>
  <c r="F39" i="24"/>
  <c r="J14" i="26"/>
  <c r="I18" i="20"/>
  <c r="H18" i="20"/>
  <c r="G18" i="20"/>
  <c r="G34" i="14"/>
  <c r="G28" i="14"/>
  <c r="F38" i="11" l="1"/>
  <c r="C33" i="11"/>
  <c r="J34" i="6" l="1"/>
  <c r="D34" i="6"/>
  <c r="C34" i="6"/>
  <c r="B34" i="6"/>
  <c r="K34" i="6"/>
  <c r="L34" i="6"/>
  <c r="B18" i="11" l="1"/>
  <c r="B19" i="11"/>
  <c r="B19" i="5"/>
  <c r="B18" i="5"/>
  <c r="B39" i="4"/>
  <c r="B42" i="4" s="1"/>
  <c r="C41" i="20" l="1"/>
  <c r="C30" i="1" s="1"/>
  <c r="B41" i="30" l="1"/>
  <c r="D41" i="30"/>
  <c r="C41" i="30"/>
  <c r="C34" i="17"/>
  <c r="C27" i="1" s="1"/>
  <c r="D16" i="17"/>
  <c r="C16" i="5" l="1"/>
  <c r="C18" i="20"/>
  <c r="D18" i="20"/>
  <c r="D21" i="20" s="1"/>
  <c r="B18" i="20"/>
  <c r="B21" i="20" s="1"/>
  <c r="D18" i="19"/>
  <c r="D21" i="19" s="1"/>
  <c r="C18" i="19"/>
  <c r="C21" i="19" s="1"/>
  <c r="B18" i="19"/>
  <c r="B21" i="19" s="1"/>
  <c r="H18" i="19"/>
  <c r="G18" i="19"/>
  <c r="B41" i="28"/>
  <c r="C41" i="28"/>
  <c r="D41" i="28"/>
  <c r="H36" i="28"/>
  <c r="G36" i="28"/>
  <c r="F36" i="28"/>
  <c r="D36" i="28"/>
  <c r="C36" i="28"/>
  <c r="B36" i="28"/>
  <c r="H30" i="28"/>
  <c r="G30" i="28"/>
  <c r="F30" i="28"/>
  <c r="C30" i="28"/>
  <c r="D30" i="28"/>
  <c r="B30" i="28"/>
  <c r="F41" i="28"/>
  <c r="B20" i="28"/>
  <c r="B23" i="28" s="1"/>
  <c r="C16" i="17"/>
  <c r="H16" i="16"/>
  <c r="G16" i="16"/>
  <c r="F16" i="16"/>
  <c r="F39" i="16" s="1"/>
  <c r="C16" i="16"/>
  <c r="D16" i="16"/>
  <c r="D39" i="16" s="1"/>
  <c r="D42" i="16" s="1"/>
  <c r="B16" i="16"/>
  <c r="B39" i="16" s="1"/>
  <c r="B42" i="16" s="1"/>
  <c r="H41" i="33"/>
  <c r="G41" i="33"/>
  <c r="F41" i="33"/>
  <c r="C41" i="33"/>
  <c r="D41" i="33"/>
  <c r="B41" i="33"/>
  <c r="H41" i="27"/>
  <c r="G41" i="27"/>
  <c r="F41" i="27"/>
  <c r="D41" i="27"/>
  <c r="C41" i="27"/>
  <c r="B41" i="27"/>
  <c r="D44" i="13"/>
  <c r="C44" i="13"/>
  <c r="B44" i="13"/>
  <c r="C18" i="13"/>
  <c r="C21" i="13" s="1"/>
  <c r="D18" i="13"/>
  <c r="D21" i="13" s="1"/>
  <c r="B18" i="13"/>
  <c r="B21" i="13" s="1"/>
  <c r="D34" i="15"/>
  <c r="C34" i="15"/>
  <c r="B34" i="15"/>
  <c r="D28" i="15"/>
  <c r="D26" i="1" s="1"/>
  <c r="C28" i="15"/>
  <c r="C26" i="1" s="1"/>
  <c r="B28" i="15"/>
  <c r="G34" i="15"/>
  <c r="H34" i="15"/>
  <c r="G28" i="15"/>
  <c r="H28" i="15"/>
  <c r="I28" i="15"/>
  <c r="D36" i="12"/>
  <c r="C36" i="12"/>
  <c r="B36" i="12"/>
  <c r="D26" i="12"/>
  <c r="C26" i="12"/>
  <c r="B26" i="12"/>
  <c r="D38" i="11"/>
  <c r="C38" i="11"/>
  <c r="B38" i="11"/>
  <c r="D31" i="11"/>
  <c r="C31" i="11"/>
  <c r="D23" i="11"/>
  <c r="C23" i="11"/>
  <c r="B23" i="11"/>
  <c r="D16" i="11"/>
  <c r="C16" i="11"/>
  <c r="G16" i="11"/>
  <c r="H16" i="11"/>
  <c r="F16" i="11"/>
  <c r="H16" i="10"/>
  <c r="H39" i="10" s="1"/>
  <c r="G16" i="10"/>
  <c r="G39" i="10" s="1"/>
  <c r="F16" i="10"/>
  <c r="F39" i="10" s="1"/>
  <c r="C16" i="10"/>
  <c r="C39" i="10" s="1"/>
  <c r="C42" i="10" s="1"/>
  <c r="D16" i="10"/>
  <c r="D39" i="10" s="1"/>
  <c r="D42" i="10" s="1"/>
  <c r="B16" i="10"/>
  <c r="B39" i="10" s="1"/>
  <c r="B42" i="10" s="1"/>
  <c r="D13" i="9"/>
  <c r="D39" i="9" s="1"/>
  <c r="D41" i="9" s="1"/>
  <c r="C13" i="9"/>
  <c r="C41" i="9" s="1"/>
  <c r="B13" i="9"/>
  <c r="B39" i="9" s="1"/>
  <c r="B41" i="9" s="1"/>
  <c r="K13" i="9"/>
  <c r="L13" i="9"/>
  <c r="J13" i="9"/>
  <c r="J39" i="9" s="1"/>
  <c r="D41" i="34"/>
  <c r="C41" i="34"/>
  <c r="B41" i="34"/>
  <c r="D20" i="34"/>
  <c r="D23" i="34" s="1"/>
  <c r="C20" i="34"/>
  <c r="C23" i="34" s="1"/>
  <c r="B20" i="34"/>
  <c r="B23" i="34" s="1"/>
  <c r="D20" i="33"/>
  <c r="D23" i="33" s="1"/>
  <c r="C20" i="33"/>
  <c r="C23" i="33" s="1"/>
  <c r="B20" i="33"/>
  <c r="B23" i="33" s="1"/>
  <c r="D39" i="32"/>
  <c r="C39" i="32"/>
  <c r="B39" i="32"/>
  <c r="D18" i="32"/>
  <c r="D21" i="32" s="1"/>
  <c r="C18" i="32"/>
  <c r="C21" i="32" s="1"/>
  <c r="B18" i="32"/>
  <c r="B21" i="32" s="1"/>
  <c r="D41" i="31"/>
  <c r="C41" i="31"/>
  <c r="B41" i="31"/>
  <c r="D20" i="31"/>
  <c r="D23" i="31" s="1"/>
  <c r="C20" i="31"/>
  <c r="C23" i="31" s="1"/>
  <c r="B20" i="31"/>
  <c r="B23" i="31" s="1"/>
  <c r="D20" i="30"/>
  <c r="D23" i="30" s="1"/>
  <c r="C20" i="30"/>
  <c r="C23" i="30" s="1"/>
  <c r="B20" i="30"/>
  <c r="B23" i="30" s="1"/>
  <c r="D41" i="29"/>
  <c r="C41" i="29"/>
  <c r="B41" i="29"/>
  <c r="D20" i="29"/>
  <c r="D23" i="29" s="1"/>
  <c r="C20" i="29"/>
  <c r="C23" i="29" s="1"/>
  <c r="B20" i="29"/>
  <c r="B23" i="29" s="1"/>
  <c r="D20" i="28"/>
  <c r="D23" i="28" s="1"/>
  <c r="C20" i="28"/>
  <c r="C23" i="28" s="1"/>
  <c r="D20" i="27"/>
  <c r="D23" i="27" s="1"/>
  <c r="C20" i="27"/>
  <c r="C23" i="27" s="1"/>
  <c r="B20" i="27"/>
  <c r="B23" i="27" s="1"/>
  <c r="D39" i="26"/>
  <c r="D41" i="26" s="1"/>
  <c r="C39" i="26"/>
  <c r="C41" i="26" s="1"/>
  <c r="B39" i="26"/>
  <c r="B41" i="26" s="1"/>
  <c r="D38" i="25"/>
  <c r="C38" i="25"/>
  <c r="B38" i="25"/>
  <c r="F38" i="25"/>
  <c r="D32" i="25"/>
  <c r="C32" i="25"/>
  <c r="B32" i="25"/>
  <c r="D24" i="25"/>
  <c r="C24" i="25"/>
  <c r="B24" i="25"/>
  <c r="D16" i="25"/>
  <c r="C16" i="25"/>
  <c r="B16" i="25"/>
  <c r="H16" i="25"/>
  <c r="G16" i="25"/>
  <c r="F16" i="25"/>
  <c r="D16" i="24"/>
  <c r="C16" i="24"/>
  <c r="C39" i="24" s="1"/>
  <c r="C42" i="24" s="1"/>
  <c r="B16" i="24"/>
  <c r="B39" i="24" s="1"/>
  <c r="B42" i="24" s="1"/>
  <c r="G16" i="24"/>
  <c r="H16" i="24"/>
  <c r="F16" i="24"/>
  <c r="D24" i="23"/>
  <c r="C24" i="23"/>
  <c r="B24" i="23"/>
  <c r="B18" i="22" s="1"/>
  <c r="B24" i="22" s="1"/>
  <c r="D16" i="23"/>
  <c r="C16" i="23"/>
  <c r="B16" i="23"/>
  <c r="B17" i="22" s="1"/>
  <c r="D38" i="22"/>
  <c r="C38" i="22"/>
  <c r="B38" i="22"/>
  <c r="D32" i="22"/>
  <c r="C32" i="22"/>
  <c r="B32" i="22"/>
  <c r="D24" i="22"/>
  <c r="C24" i="22"/>
  <c r="D15" i="22"/>
  <c r="C15" i="22"/>
  <c r="B15" i="22"/>
  <c r="D16" i="21"/>
  <c r="D39" i="21" s="1"/>
  <c r="D42" i="21" s="1"/>
  <c r="C16" i="21"/>
  <c r="C39" i="21" s="1"/>
  <c r="C42" i="21" s="1"/>
  <c r="B16" i="21"/>
  <c r="B39" i="21" s="1"/>
  <c r="H16" i="21"/>
  <c r="G16" i="21"/>
  <c r="F16" i="21"/>
  <c r="F39" i="21" s="1"/>
  <c r="D28" i="20"/>
  <c r="C28" i="20"/>
  <c r="B28" i="20"/>
  <c r="D34" i="20"/>
  <c r="C34" i="20"/>
  <c r="C44" i="20" s="1"/>
  <c r="B34" i="20"/>
  <c r="I34" i="20"/>
  <c r="H34" i="20"/>
  <c r="G34" i="20"/>
  <c r="I28" i="20"/>
  <c r="H28" i="20"/>
  <c r="G28" i="20"/>
  <c r="C21" i="20"/>
  <c r="I34" i="19"/>
  <c r="H34" i="19"/>
  <c r="G34" i="19"/>
  <c r="D34" i="19"/>
  <c r="C34" i="19"/>
  <c r="B34" i="19"/>
  <c r="D28" i="19"/>
  <c r="C28" i="19"/>
  <c r="C44" i="19" s="1"/>
  <c r="B28" i="19"/>
  <c r="B44" i="19" s="1"/>
  <c r="H28" i="19"/>
  <c r="I28" i="19"/>
  <c r="G28" i="19"/>
  <c r="D32" i="18"/>
  <c r="C32" i="18"/>
  <c r="B32" i="18"/>
  <c r="B19" i="17" s="1"/>
  <c r="D24" i="18"/>
  <c r="C24" i="18"/>
  <c r="B24" i="18"/>
  <c r="B18" i="17" s="1"/>
  <c r="B23" i="17" s="1"/>
  <c r="D23" i="17"/>
  <c r="C23" i="17"/>
  <c r="D31" i="17"/>
  <c r="C31" i="17"/>
  <c r="D37" i="17"/>
  <c r="C37" i="17"/>
  <c r="B37" i="17"/>
  <c r="D21" i="15"/>
  <c r="C21" i="15"/>
  <c r="B21" i="15"/>
  <c r="D44" i="14"/>
  <c r="C44" i="14"/>
  <c r="B44" i="14"/>
  <c r="D21" i="14"/>
  <c r="C21" i="14"/>
  <c r="B21" i="14"/>
  <c r="H21" i="13"/>
  <c r="I21" i="13"/>
  <c r="G21" i="13"/>
  <c r="H41" i="13"/>
  <c r="I41" i="13"/>
  <c r="G41" i="13"/>
  <c r="I34" i="13"/>
  <c r="I44" i="13" s="1"/>
  <c r="H34" i="13"/>
  <c r="G34" i="13"/>
  <c r="G44" i="13" s="1"/>
  <c r="H28" i="13"/>
  <c r="H44" i="13" s="1"/>
  <c r="I28" i="13"/>
  <c r="G28" i="13"/>
  <c r="D32" i="8"/>
  <c r="C32" i="8"/>
  <c r="B32" i="8"/>
  <c r="H32" i="8"/>
  <c r="G32" i="8"/>
  <c r="F32" i="8"/>
  <c r="D24" i="8"/>
  <c r="C24" i="8"/>
  <c r="B24" i="8"/>
  <c r="D16" i="8"/>
  <c r="C16" i="8"/>
  <c r="B16" i="8"/>
  <c r="H16" i="8"/>
  <c r="G16" i="8"/>
  <c r="F16" i="8"/>
  <c r="D39" i="7"/>
  <c r="D42" i="7" s="1"/>
  <c r="C39" i="7"/>
  <c r="C42" i="7" s="1"/>
  <c r="B39" i="7"/>
  <c r="B42" i="7" s="1"/>
  <c r="D23" i="6"/>
  <c r="C23" i="6"/>
  <c r="B23" i="6"/>
  <c r="D38" i="5"/>
  <c r="C38" i="5"/>
  <c r="B38" i="5"/>
  <c r="D32" i="5"/>
  <c r="D25" i="1" s="1"/>
  <c r="C32" i="5"/>
  <c r="B32" i="5"/>
  <c r="D24" i="5"/>
  <c r="C24" i="5"/>
  <c r="C24" i="1" s="1"/>
  <c r="B24" i="5"/>
  <c r="D16" i="5"/>
  <c r="B16" i="5"/>
  <c r="D39" i="4"/>
  <c r="D42" i="4" s="1"/>
  <c r="C39" i="4"/>
  <c r="C42" i="4" s="1"/>
  <c r="D52" i="1"/>
  <c r="C52" i="1"/>
  <c r="E14" i="1"/>
  <c r="E15" i="1"/>
  <c r="E17" i="1"/>
  <c r="C18" i="1"/>
  <c r="E19" i="1"/>
  <c r="D24" i="1" l="1"/>
  <c r="C25" i="1"/>
  <c r="C39" i="23"/>
  <c r="C41" i="23" s="1"/>
  <c r="D23" i="1"/>
  <c r="C23" i="1"/>
  <c r="D38" i="17"/>
  <c r="D40" i="17" s="1"/>
  <c r="C44" i="15"/>
  <c r="B31" i="11"/>
  <c r="D39" i="11"/>
  <c r="D41" i="11" s="1"/>
  <c r="C38" i="17"/>
  <c r="C40" i="17" s="1"/>
  <c r="B44" i="15"/>
  <c r="D44" i="15"/>
  <c r="C39" i="16"/>
  <c r="C42" i="16" s="1"/>
  <c r="B31" i="17"/>
  <c r="B16" i="17"/>
  <c r="B39" i="18"/>
  <c r="B41" i="18" s="1"/>
  <c r="D39" i="18"/>
  <c r="D41" i="18" s="1"/>
  <c r="B44" i="20"/>
  <c r="C39" i="18"/>
  <c r="C41" i="18" s="1"/>
  <c r="B42" i="21"/>
  <c r="D39" i="24"/>
  <c r="D42" i="24" s="1"/>
  <c r="C39" i="25"/>
  <c r="C41" i="25" s="1"/>
  <c r="D39" i="25"/>
  <c r="D41" i="25" s="1"/>
  <c r="B39" i="25"/>
  <c r="B41" i="25" s="1"/>
  <c r="D39" i="23"/>
  <c r="D41" i="23" s="1"/>
  <c r="B39" i="22"/>
  <c r="B41" i="22" s="1"/>
  <c r="B16" i="11"/>
  <c r="B39" i="11" s="1"/>
  <c r="B41" i="11" s="1"/>
  <c r="D39" i="22"/>
  <c r="D41" i="22" s="1"/>
  <c r="C39" i="22"/>
  <c r="C41" i="22" s="1"/>
  <c r="C39" i="12"/>
  <c r="C41" i="12" s="1"/>
  <c r="D39" i="12"/>
  <c r="D41" i="12" s="1"/>
  <c r="B39" i="12"/>
  <c r="B41" i="12" s="1"/>
  <c r="C39" i="11"/>
  <c r="C41" i="11" s="1"/>
  <c r="D39" i="8"/>
  <c r="D41" i="8" s="1"/>
  <c r="B39" i="8"/>
  <c r="B41" i="8" s="1"/>
  <c r="C39" i="8"/>
  <c r="C41" i="8" s="1"/>
  <c r="D38" i="6"/>
  <c r="D40" i="6" s="1"/>
  <c r="B38" i="6"/>
  <c r="B40" i="6" s="1"/>
  <c r="D39" i="5"/>
  <c r="D41" i="5" s="1"/>
  <c r="C39" i="5"/>
  <c r="C41" i="5" s="1"/>
  <c r="B39" i="5"/>
  <c r="B41" i="5" s="1"/>
  <c r="C38" i="6"/>
  <c r="C40" i="6" s="1"/>
  <c r="D44" i="20"/>
  <c r="D44" i="19"/>
  <c r="B39" i="23"/>
  <c r="B41" i="23" s="1"/>
  <c r="D18" i="1"/>
  <c r="E18" i="1"/>
  <c r="B38" i="17" l="1"/>
  <c r="B40" i="17" s="1"/>
  <c r="E30" i="1"/>
  <c r="E27" i="1"/>
  <c r="G20" i="34"/>
  <c r="G23" i="34" s="1"/>
  <c r="G20" i="33"/>
  <c r="G23" i="33" s="1"/>
  <c r="G39" i="32"/>
  <c r="G18" i="32"/>
  <c r="G21" i="32" s="1"/>
  <c r="G20" i="31"/>
  <c r="G23" i="31" s="1"/>
  <c r="G20" i="30"/>
  <c r="G23" i="30" s="1"/>
  <c r="G41" i="29"/>
  <c r="G20" i="29"/>
  <c r="G23" i="29" s="1"/>
  <c r="G41" i="28"/>
  <c r="G20" i="28"/>
  <c r="G23" i="28" s="1"/>
  <c r="G20" i="27"/>
  <c r="G23" i="27" s="1"/>
  <c r="K39" i="26"/>
  <c r="K41" i="26" s="1"/>
  <c r="G38" i="25"/>
  <c r="G32" i="25"/>
  <c r="G39" i="24"/>
  <c r="G42" i="24" s="1"/>
  <c r="K24" i="23"/>
  <c r="K16" i="23"/>
  <c r="G38" i="22"/>
  <c r="G32" i="22"/>
  <c r="G24" i="22"/>
  <c r="G15" i="22"/>
  <c r="G39" i="21"/>
  <c r="G42" i="21" s="1"/>
  <c r="H21" i="20"/>
  <c r="H44" i="19"/>
  <c r="H21" i="19"/>
  <c r="K32" i="18"/>
  <c r="K24" i="18"/>
  <c r="G37" i="17"/>
  <c r="G31" i="17"/>
  <c r="G23" i="17"/>
  <c r="G16" i="17"/>
  <c r="G39" i="16"/>
  <c r="G42" i="16" s="1"/>
  <c r="H21" i="15"/>
  <c r="H44" i="14"/>
  <c r="H21" i="14"/>
  <c r="K36" i="12"/>
  <c r="K26" i="12"/>
  <c r="G38" i="11"/>
  <c r="G31" i="11"/>
  <c r="G23" i="11"/>
  <c r="G42" i="10"/>
  <c r="K39" i="9"/>
  <c r="K41" i="9" s="1"/>
  <c r="G24" i="8"/>
  <c r="G39" i="7"/>
  <c r="G42" i="7" s="1"/>
  <c r="K23" i="6"/>
  <c r="G38" i="5"/>
  <c r="G16" i="5"/>
  <c r="G39" i="4"/>
  <c r="G42" i="4" s="1"/>
  <c r="K39" i="12" l="1"/>
  <c r="K41" i="12" s="1"/>
  <c r="K38" i="6"/>
  <c r="K40" i="6" s="1"/>
  <c r="G24" i="5"/>
  <c r="E23" i="1"/>
  <c r="E26" i="1"/>
  <c r="K39" i="23"/>
  <c r="K41" i="23" s="1"/>
  <c r="H44" i="20"/>
  <c r="K39" i="18"/>
  <c r="K41" i="18" s="1"/>
  <c r="E28" i="1"/>
  <c r="H44" i="15"/>
  <c r="G24" i="25"/>
  <c r="E24" i="1" s="1"/>
  <c r="E20" i="1"/>
  <c r="G39" i="22"/>
  <c r="G41" i="22" s="1"/>
  <c r="G38" i="17"/>
  <c r="G40" i="17" s="1"/>
  <c r="G39" i="11"/>
  <c r="G41" i="11" s="1"/>
  <c r="G39" i="25" l="1"/>
  <c r="G41" i="25" s="1"/>
  <c r="D31" i="1"/>
  <c r="B84" i="1" l="1"/>
  <c r="D84" i="1"/>
  <c r="G39" i="8"/>
  <c r="G41" i="8" s="1"/>
  <c r="G32" i="5"/>
  <c r="D20" i="1"/>
  <c r="C20" i="1"/>
  <c r="H20" i="34"/>
  <c r="H23" i="34" s="1"/>
  <c r="F20" i="34"/>
  <c r="F23" i="34" s="1"/>
  <c r="H20" i="33"/>
  <c r="H23" i="33" s="1"/>
  <c r="F20" i="33"/>
  <c r="F23" i="33" s="1"/>
  <c r="H39" i="32"/>
  <c r="F39" i="32"/>
  <c r="H18" i="32"/>
  <c r="H21" i="32" s="1"/>
  <c r="F18" i="32"/>
  <c r="F21" i="32" s="1"/>
  <c r="H20" i="31"/>
  <c r="H23" i="31" s="1"/>
  <c r="F20" i="31"/>
  <c r="F23" i="31" s="1"/>
  <c r="H20" i="30"/>
  <c r="H23" i="30" s="1"/>
  <c r="F20" i="30"/>
  <c r="F23" i="30" s="1"/>
  <c r="H41" i="29"/>
  <c r="F41" i="29"/>
  <c r="H20" i="29"/>
  <c r="H23" i="29" s="1"/>
  <c r="F20" i="29"/>
  <c r="F23" i="29" s="1"/>
  <c r="H41" i="28"/>
  <c r="H20" i="28"/>
  <c r="H23" i="28" s="1"/>
  <c r="F20" i="28"/>
  <c r="F23" i="28" s="1"/>
  <c r="H20" i="27"/>
  <c r="H23" i="27" s="1"/>
  <c r="F20" i="27"/>
  <c r="F23" i="27" s="1"/>
  <c r="L39" i="26"/>
  <c r="L41" i="26" s="1"/>
  <c r="J39" i="26"/>
  <c r="J41" i="26" s="1"/>
  <c r="H18" i="25"/>
  <c r="H24" i="25" s="1"/>
  <c r="H38" i="25"/>
  <c r="H32" i="25"/>
  <c r="F24" i="25"/>
  <c r="F32" i="25"/>
  <c r="H39" i="24"/>
  <c r="H42" i="24" s="1"/>
  <c r="F42" i="24"/>
  <c r="L24" i="23"/>
  <c r="H18" i="22" s="1"/>
  <c r="L16" i="23"/>
  <c r="H17" i="22" s="1"/>
  <c r="J24" i="23"/>
  <c r="J16" i="23"/>
  <c r="H38" i="22"/>
  <c r="H32" i="22"/>
  <c r="H15" i="22"/>
  <c r="F38" i="22"/>
  <c r="F32" i="22"/>
  <c r="F15" i="22"/>
  <c r="H39" i="21"/>
  <c r="H42" i="21" s="1"/>
  <c r="F42" i="21"/>
  <c r="I44" i="20"/>
  <c r="I21" i="20"/>
  <c r="G21" i="20"/>
  <c r="G44" i="19"/>
  <c r="I18" i="19"/>
  <c r="I21" i="19"/>
  <c r="G21" i="19"/>
  <c r="L32" i="18"/>
  <c r="H19" i="17" s="1"/>
  <c r="L24" i="18"/>
  <c r="H18" i="17" s="1"/>
  <c r="J32" i="18"/>
  <c r="J24" i="18"/>
  <c r="H31" i="17"/>
  <c r="H37" i="17"/>
  <c r="H16" i="17"/>
  <c r="F37" i="17"/>
  <c r="F31" i="17"/>
  <c r="F16" i="17"/>
  <c r="H39" i="16"/>
  <c r="H42" i="16" s="1"/>
  <c r="F42" i="16"/>
  <c r="I34" i="15"/>
  <c r="G44" i="15"/>
  <c r="I21" i="15"/>
  <c r="G21" i="15"/>
  <c r="I28" i="14"/>
  <c r="I34" i="14"/>
  <c r="I21" i="14"/>
  <c r="G21" i="14"/>
  <c r="L26" i="12"/>
  <c r="L36" i="12"/>
  <c r="L39" i="12" s="1"/>
  <c r="L41" i="12" s="1"/>
  <c r="J36" i="12"/>
  <c r="J26" i="12"/>
  <c r="H38" i="11"/>
  <c r="H31" i="11"/>
  <c r="F31" i="11"/>
  <c r="H42" i="10"/>
  <c r="F42" i="10"/>
  <c r="L39" i="9"/>
  <c r="L41" i="9" s="1"/>
  <c r="F24" i="8"/>
  <c r="J41" i="9"/>
  <c r="H39" i="7"/>
  <c r="H42" i="7" s="1"/>
  <c r="F39" i="7"/>
  <c r="F42" i="7" s="1"/>
  <c r="J23" i="6"/>
  <c r="L23" i="6"/>
  <c r="L38" i="6"/>
  <c r="L40" i="6" s="1"/>
  <c r="H16" i="5"/>
  <c r="H24" i="5"/>
  <c r="H32" i="5"/>
  <c r="H38" i="5"/>
  <c r="F16" i="5"/>
  <c r="F32" i="5"/>
  <c r="F38" i="5"/>
  <c r="H39" i="4"/>
  <c r="H42" i="4" s="1"/>
  <c r="F39" i="4"/>
  <c r="F42" i="4" s="1"/>
  <c r="L23" i="2"/>
  <c r="L24" i="2"/>
  <c r="L25" i="2"/>
  <c r="L26" i="2"/>
  <c r="O27" i="2"/>
  <c r="O28" i="2"/>
  <c r="O29" i="2"/>
  <c r="P29" i="2"/>
  <c r="O32" i="2"/>
  <c r="O33" i="2"/>
  <c r="O34" i="2"/>
  <c r="C31" i="1"/>
  <c r="F39" i="8" l="1"/>
  <c r="F41" i="8" s="1"/>
  <c r="J39" i="23"/>
  <c r="J41" i="23" s="1"/>
  <c r="H24" i="22"/>
  <c r="H39" i="22" s="1"/>
  <c r="H41" i="22" s="1"/>
  <c r="J39" i="12"/>
  <c r="J41" i="12" s="1"/>
  <c r="H18" i="8"/>
  <c r="H24" i="8" s="1"/>
  <c r="H39" i="8" s="1"/>
  <c r="H41" i="8" s="1"/>
  <c r="E25" i="1"/>
  <c r="E31" i="1" s="1"/>
  <c r="G39" i="5"/>
  <c r="G41" i="5" s="1"/>
  <c r="F23" i="11"/>
  <c r="F39" i="11" s="1"/>
  <c r="F41" i="11" s="1"/>
  <c r="G44" i="20"/>
  <c r="I44" i="14"/>
  <c r="F23" i="17"/>
  <c r="F38" i="17" s="1"/>
  <c r="F40" i="17" s="1"/>
  <c r="L39" i="18"/>
  <c r="L41" i="18" s="1"/>
  <c r="G44" i="14"/>
  <c r="H23" i="11"/>
  <c r="H39" i="11" s="1"/>
  <c r="H41" i="11" s="1"/>
  <c r="H23" i="17"/>
  <c r="H38" i="17" s="1"/>
  <c r="H40" i="17" s="1"/>
  <c r="J39" i="18"/>
  <c r="J41" i="18" s="1"/>
  <c r="F39" i="25"/>
  <c r="F41" i="25" s="1"/>
  <c r="I44" i="19"/>
  <c r="L39" i="23"/>
  <c r="L41" i="23" s="1"/>
  <c r="I44" i="15"/>
  <c r="H39" i="25"/>
  <c r="H41" i="25" s="1"/>
  <c r="F24" i="22"/>
  <c r="F39" i="22" s="1"/>
  <c r="F41" i="22" s="1"/>
  <c r="J38" i="6"/>
  <c r="J40" i="6" s="1"/>
  <c r="F24" i="5"/>
  <c r="F39" i="5" s="1"/>
  <c r="F41" i="5" s="1"/>
  <c r="H39" i="5"/>
  <c r="H41" i="5" s="1"/>
  <c r="E52" i="1" l="1"/>
</calcChain>
</file>

<file path=xl/comments1.xml><?xml version="1.0" encoding="utf-8"?>
<comments xmlns="http://schemas.openxmlformats.org/spreadsheetml/2006/main">
  <authors>
    <author>Rob Moody</author>
  </authors>
  <commentList>
    <comment ref="J12" authorId="0">
      <text>
        <r>
          <rPr>
            <b/>
            <sz val="9"/>
            <color indexed="81"/>
            <rFont val="Tahoma"/>
            <family val="2"/>
          </rPr>
          <t>Rob Moody:</t>
        </r>
        <r>
          <rPr>
            <sz val="9"/>
            <color indexed="81"/>
            <rFont val="Tahoma"/>
            <family val="2"/>
          </rPr>
          <t xml:space="preserve">
includes city hall paint $6200
</t>
        </r>
      </text>
    </comment>
  </commentList>
</comments>
</file>

<file path=xl/comments10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55</t>
        </r>
      </text>
    </comment>
  </commentList>
</comments>
</file>

<file path=xl/comments11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44</t>
        </r>
      </text>
    </comment>
  </commentList>
</comments>
</file>

<file path=xl/comments12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45
</t>
        </r>
      </text>
    </comment>
  </commentList>
</comments>
</file>

<file path=xl/comments13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47</t>
        </r>
      </text>
    </comment>
  </commentList>
</comments>
</file>

<file path=xl/comments14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43</t>
        </r>
      </text>
    </comment>
  </commentList>
</comments>
</file>

<file path=xl/comments15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46</t>
        </r>
      </text>
    </comment>
  </commentList>
</comments>
</file>

<file path=xl/comments16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56</t>
        </r>
      </text>
    </comment>
  </commentList>
</comments>
</file>

<file path=xl/comments17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42</t>
        </r>
      </text>
    </comment>
  </commentList>
</comments>
</file>

<file path=xl/comments18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50</t>
        </r>
      </text>
    </comment>
  </commentList>
</comments>
</file>

<file path=xl/comments19.xml><?xml version="1.0" encoding="utf-8"?>
<comments xmlns="http://schemas.openxmlformats.org/spreadsheetml/2006/main">
  <authors>
    <author>Shauna Calhoun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35</t>
        </r>
      </text>
    </comment>
  </commentList>
</comments>
</file>

<file path=xl/comments2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41
</t>
        </r>
      </text>
    </comment>
  </commentList>
</comments>
</file>

<file path=xl/comments3.xml><?xml version="1.0" encoding="utf-8"?>
<comments xmlns="http://schemas.openxmlformats.org/spreadsheetml/2006/main">
  <authors>
    <author>Shauna Calhoun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41
</t>
        </r>
      </text>
    </comment>
  </commentList>
</comments>
</file>

<file path=xl/comments4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 49</t>
        </r>
      </text>
    </comment>
  </commentList>
</comments>
</file>

<file path=xl/comments5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34</t>
        </r>
      </text>
    </comment>
  </commentList>
</comments>
</file>

<file path=xl/comments6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39
</t>
        </r>
      </text>
    </comment>
  </commentList>
</comments>
</file>

<file path=xl/comments7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51</t>
        </r>
      </text>
    </comment>
  </commentList>
</comments>
</file>

<file path=xl/comments8.xml><?xml version="1.0" encoding="utf-8"?>
<comments xmlns="http://schemas.openxmlformats.org/spreadsheetml/2006/main">
  <authors>
    <author>Shauna Calhoun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52
</t>
        </r>
      </text>
    </comment>
  </commentList>
</comments>
</file>

<file path=xl/comments9.xml><?xml version="1.0" encoding="utf-8"?>
<comments xmlns="http://schemas.openxmlformats.org/spreadsheetml/2006/main">
  <authors>
    <author>Shauna Calhoun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Shauna Calhoun:</t>
        </r>
        <r>
          <rPr>
            <sz val="9"/>
            <color indexed="81"/>
            <rFont val="Tahoma"/>
            <family val="2"/>
          </rPr>
          <t xml:space="preserve">
PDF pg. 54</t>
        </r>
      </text>
    </comment>
  </commentList>
</comments>
</file>

<file path=xl/sharedStrings.xml><?xml version="1.0" encoding="utf-8"?>
<sst xmlns="http://schemas.openxmlformats.org/spreadsheetml/2006/main" count="1566" uniqueCount="610">
  <si>
    <t>TOTAL OF ALL FUNDS</t>
  </si>
  <si>
    <t>Adopted Budget</t>
  </si>
  <si>
    <t>Approved Budget</t>
  </si>
  <si>
    <t>FINANCIAL SUMMARY - RESOURCES</t>
  </si>
  <si>
    <t>STATEMENT OF INDEBTEDNESS</t>
  </si>
  <si>
    <t xml:space="preserve"> Revenue from Bonds and Other Debt </t>
  </si>
  <si>
    <t xml:space="preserve"> Interfund Transfers / Internal Service Reimbursements</t>
  </si>
  <si>
    <t>PROPERTY TAX LEVIES</t>
  </si>
  <si>
    <t xml:space="preserve"> Beginning Fund Balance/Net Working Capital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</si>
  <si>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</si>
  <si>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</si>
  <si>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</si>
  <si>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</si>
  <si>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</si>
  <si>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</si>
  <si>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 xml:space="preserve">FORM LB-1 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</si>
  <si>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</si>
  <si>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</si>
  <si>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</si>
  <si>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</si>
  <si>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</si>
  <si>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</si>
  <si>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</si>
  <si>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 xml:space="preserve"> Fees, Licenses, Permits, Fines, Assessments &amp; Other Service Charges</t>
  </si>
  <si>
    <t>Unappropriated Ending Balance and Reserved for Future Expenditure</t>
  </si>
  <si>
    <t xml:space="preserve"> Not Incurred on July 1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</si>
  <si>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</si>
  <si>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</si>
  <si>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</si>
  <si>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</si>
  <si>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</si>
  <si>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</si>
  <si>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</si>
  <si>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</si>
  <si>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</si>
  <si>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</si>
  <si>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t xml:space="preserve">      FTE</t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</si>
  <si>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</si>
  <si>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</si>
  <si>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</si>
  <si>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</si>
  <si>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</si>
  <si>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</si>
  <si>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t xml:space="preserve"> Federal, State and all Other Grants, Gifts, Allocations and Donations</t>
  </si>
  <si>
    <t>150-504-073-2 (Rev. 02-14)</t>
  </si>
  <si>
    <t>Telephone: 541-444-2521</t>
  </si>
  <si>
    <t>Email: chsiletz@qwestoffice.net</t>
  </si>
  <si>
    <t xml:space="preserve"> </t>
  </si>
  <si>
    <r>
      <t xml:space="preserve">     Total Resources</t>
    </r>
    <r>
      <rPr>
        <sz val="10"/>
        <rFont val="Arial"/>
        <family val="2"/>
      </rPr>
      <t xml:space="preserve"> </t>
    </r>
  </si>
  <si>
    <r>
      <t xml:space="preserve">     </t>
    </r>
    <r>
      <rPr>
        <b/>
        <sz val="10"/>
        <rFont val="Arial"/>
        <family val="2"/>
      </rPr>
      <t>Total Requirements</t>
    </r>
  </si>
  <si>
    <r>
      <t>Name</t>
    </r>
    <r>
      <rPr>
        <sz val="10"/>
        <rFont val="Arial"/>
        <family val="2"/>
      </rPr>
      <t xml:space="preserve"> of Organizational Unit or Program </t>
    </r>
  </si>
  <si>
    <r>
      <t xml:space="preserve">     FTE</t>
    </r>
    <r>
      <rPr>
        <sz val="10"/>
        <rFont val="Arial"/>
        <family val="2"/>
      </rPr>
      <t xml:space="preserve"> for that unit or program</t>
    </r>
  </si>
  <si>
    <r>
      <t xml:space="preserve">           </t>
    </r>
    <r>
      <rPr>
        <b/>
        <sz val="10"/>
        <rFont val="Arial"/>
        <family val="2"/>
      </rPr>
      <t>Total FTE</t>
    </r>
  </si>
  <si>
    <r>
      <t xml:space="preserve">* </t>
    </r>
    <r>
      <rPr>
        <sz val="10"/>
        <rFont val="Arial"/>
        <family val="2"/>
      </rPr>
      <t>If more space is needed to complete any section of this form, insert lines (rows) on this sheet.  You may delete blank lines.</t>
    </r>
  </si>
  <si>
    <t>2019-20</t>
  </si>
  <si>
    <t>Next Year 2021-22</t>
  </si>
  <si>
    <t>This Year 2020-2021</t>
  </si>
  <si>
    <t>File with your assessor no later than JULY 15, unless granted an extension in writing.</t>
  </si>
  <si>
    <t>(see the back for worksheet for lines 5a, 5b, and 5c)</t>
  </si>
  <si>
    <t>150-504-073-7 (Rev. 10-20)</t>
  </si>
  <si>
    <t>**The ORS authority for putting these assessments on the roll must be completed if you have an entry in Part IV.</t>
  </si>
  <si>
    <t>assessments uniformly imposed on the properties. If these amounts are not uniform, show the amount imposed on each property.</t>
  </si>
  <si>
    <t>properties, by assessor’s account number, to which fees, charges, or assessments will be imposed. Show the fees, charges, or</t>
  </si>
  <si>
    <t>*If fees, charges, or assessments will be imposed on specific property within your district, you must attach a complete listing of</t>
  </si>
  <si>
    <t>Excluded from Measure 5 Limitation</t>
  </si>
  <si>
    <t>Subject to General Government Limitation</t>
  </si>
  <si>
    <t>ORS Authority**</t>
  </si>
  <si>
    <t>Description</t>
  </si>
  <si>
    <t>Part IV. SPECIAL ASSESSMENTS, FEES AND CHARGES*</t>
  </si>
  <si>
    <t>authorized per year by voters</t>
  </si>
  <si>
    <t>to be levied</t>
  </si>
  <si>
    <t>levied</t>
  </si>
  <si>
    <t>local option ballot measure</t>
  </si>
  <si>
    <t>(operating, capital project, or mixed)</t>
  </si>
  <si>
    <r>
      <t>Tax amount -</t>
    </r>
    <r>
      <rPr>
        <b/>
        <sz val="10"/>
        <rFont val="Arial"/>
        <family val="2"/>
      </rPr>
      <t>or</t>
    </r>
    <r>
      <rPr>
        <sz val="10"/>
        <rFont val="MS Sans Serif"/>
        <family val="2"/>
      </rPr>
      <t>- rate</t>
    </r>
  </si>
  <si>
    <t xml:space="preserve">Final tax year </t>
  </si>
  <si>
    <t>First tax year</t>
  </si>
  <si>
    <t>Date voters approved</t>
  </si>
  <si>
    <t>Purpose</t>
  </si>
  <si>
    <t xml:space="preserve">   attach a sheet showing the information for each.</t>
  </si>
  <si>
    <r>
      <t xml:space="preserve">PART III:  SCHEDULE OF LOCAL OPTION TAXES  - </t>
    </r>
    <r>
      <rPr>
        <sz val="11"/>
        <rFont val="Arial"/>
        <family val="2"/>
      </rPr>
      <t xml:space="preserve"> Enter all local option taxes on this schedule.  If there are more than two taxes,</t>
    </r>
  </si>
  <si>
    <r>
      <rPr>
        <b/>
        <sz val="11"/>
        <rFont val="Arial"/>
        <family val="2"/>
      </rPr>
      <t>Estimated</t>
    </r>
    <r>
      <rPr>
        <sz val="11"/>
        <rFont val="Arial"/>
        <family val="2"/>
      </rPr>
      <t xml:space="preserve"> permanent rate limit for newly </t>
    </r>
    <r>
      <rPr>
        <b/>
        <sz val="11"/>
        <rFont val="Arial"/>
        <family val="2"/>
      </rPr>
      <t>merged/consolidated district</t>
    </r>
    <r>
      <rPr>
        <sz val="11"/>
        <rFont val="Arial"/>
        <family val="2"/>
      </rPr>
      <t xml:space="preserve"> . . . . . . . . . .. . . . . . . . . . . . . . . . . . . . . . . . . . . </t>
    </r>
  </si>
  <si>
    <r>
      <t xml:space="preserve">Election date when your </t>
    </r>
    <r>
      <rPr>
        <b/>
        <sz val="11"/>
        <rFont val="Arial"/>
        <family val="2"/>
      </rPr>
      <t xml:space="preserve">new district </t>
    </r>
    <r>
      <rPr>
        <sz val="11"/>
        <rFont val="Arial"/>
        <family val="2"/>
      </rPr>
      <t xml:space="preserve">received voter approval for your permanent rate limit . . . . . . . . . . . . . . . . . . . . . . . . . . . . . . . . . . . . . . . . . . . . . . . . </t>
    </r>
  </si>
  <si>
    <t xml:space="preserve">Permanent rate limit in dollars and cents per $1,000 . . . . . . . . . . . . . . . . . . . . . . . . . . . . . . . . . . . . . . . . . . . . . . . . . . . . </t>
  </si>
  <si>
    <t>PART II:  RATE LIMIT CERTIFICATION</t>
  </si>
  <si>
    <t>Total levy for bonded indebtedness not subject to Measure 5 or Measure 50 (total of 5a + 5b) . . . . . . . . . . . . .</t>
  </si>
  <si>
    <t>5c.</t>
  </si>
  <si>
    <r>
      <t xml:space="preserve">Levy for bonded indebtedness from bonds approved by voters </t>
    </r>
    <r>
      <rPr>
        <b/>
        <sz val="11"/>
        <rFont val="Arial"/>
        <family val="2"/>
      </rPr>
      <t>on or after</t>
    </r>
    <r>
      <rPr>
        <sz val="11"/>
        <rFont val="Arial"/>
        <family val="2"/>
      </rPr>
      <t xml:space="preserve"> October 6, 2001  . . . . . . . . . . . . . . . . . . . . . . . . .</t>
    </r>
  </si>
  <si>
    <t>5b.</t>
  </si>
  <si>
    <r>
      <t xml:space="preserve">Levy for bonded indebtedness from bonds approved by voters </t>
    </r>
    <r>
      <rPr>
        <b/>
        <sz val="11"/>
        <rFont val="Arial"/>
        <family val="2"/>
      </rPr>
      <t xml:space="preserve">prior </t>
    </r>
    <r>
      <rPr>
        <sz val="11"/>
        <rFont val="Arial"/>
        <family val="2"/>
      </rPr>
      <t xml:space="preserve">to October 6, 2001 . . . . . . . . . . . . </t>
    </r>
  </si>
  <si>
    <t>5a.</t>
  </si>
  <si>
    <t>Dollar Amount of Bond Levy</t>
  </si>
  <si>
    <t xml:space="preserve">City of Portland Levy for pension and disability obligations . . . . . . . . . . . . . . . . . . . . . . . . . </t>
  </si>
  <si>
    <r>
      <t xml:space="preserve">Excluded from            </t>
    </r>
    <r>
      <rPr>
        <b/>
        <u/>
        <sz val="10"/>
        <rFont val="Arial"/>
        <family val="2"/>
      </rPr>
      <t>Measure 5 Limits</t>
    </r>
  </si>
  <si>
    <t>Local option capital project tax . . . . . . . . . . . . . . . . . . . . . . . .  . . . . . . . . . . . . . .</t>
  </si>
  <si>
    <t>Local option operating tax . . . . . . . . . . . . . . . . . . . . . . . . . . . . . . . . . . . . . . . . . . . . . . . . . . . . . .</t>
  </si>
  <si>
    <r>
      <t xml:space="preserve">Rate per $1,000 </t>
    </r>
    <r>
      <rPr>
        <b/>
        <sz val="11"/>
        <rFont val="Arial"/>
        <family val="2"/>
      </rPr>
      <t>or</t>
    </r>
    <r>
      <rPr>
        <sz val="11"/>
        <rFont val="Arial"/>
        <family val="2"/>
      </rPr>
      <t xml:space="preserve"> Total dollar amount levied (within permanent rate limit) . . .</t>
    </r>
  </si>
  <si>
    <r>
      <t>Rate -</t>
    </r>
    <r>
      <rPr>
        <b/>
        <sz val="10"/>
        <rFont val="Arial"/>
        <family val="2"/>
      </rPr>
      <t>or</t>
    </r>
    <r>
      <rPr>
        <sz val="10"/>
        <rFont val="MS Sans Serif"/>
        <family val="2"/>
      </rPr>
      <t>- Dollar Amount</t>
    </r>
  </si>
  <si>
    <t xml:space="preserve">   </t>
  </si>
  <si>
    <t>General Government Limits</t>
  </si>
  <si>
    <t>Subject to</t>
  </si>
  <si>
    <t>PART I:  TAXES TO BE IMPOSED</t>
  </si>
  <si>
    <t>The tax rate or levy amounts certified in Part I were changed by the governing body and republished as required in ORS 294.456.</t>
  </si>
  <si>
    <t>The tax rate or levy amounts certified in Part I are within the tax rate or levy amounts approved by the budget committee.</t>
  </si>
  <si>
    <r>
      <t>CERTIFICATION -</t>
    </r>
    <r>
      <rPr>
        <sz val="11"/>
        <rFont val="Arial"/>
        <family val="2"/>
      </rPr>
      <t xml:space="preserve"> You </t>
    </r>
    <r>
      <rPr>
        <b/>
        <sz val="11"/>
        <rFont val="Arial"/>
        <family val="2"/>
      </rPr>
      <t>must</t>
    </r>
    <r>
      <rPr>
        <sz val="11"/>
        <rFont val="Arial"/>
        <family val="2"/>
      </rPr>
      <t xml:space="preserve"> check one box if your district is subject to Local Budget Law.</t>
    </r>
  </si>
  <si>
    <t>Contact Person E-Mail</t>
  </si>
  <si>
    <t>Daytime Telephone</t>
  </si>
  <si>
    <t>Title</t>
  </si>
  <si>
    <t>Contact Person</t>
  </si>
  <si>
    <t>chsiletz@qwestoffice.net</t>
  </si>
  <si>
    <t>541-444-2521</t>
  </si>
  <si>
    <t>Date</t>
  </si>
  <si>
    <t>ZIP code</t>
  </si>
  <si>
    <t>State</t>
  </si>
  <si>
    <t>City</t>
  </si>
  <si>
    <t>Mailing Address of District</t>
  </si>
  <si>
    <t>97380</t>
  </si>
  <si>
    <t>OR</t>
  </si>
  <si>
    <t>Siletz</t>
  </si>
  <si>
    <t>PO Box 318</t>
  </si>
  <si>
    <t>County Name</t>
  </si>
  <si>
    <t>County.  The property tax, fee, charge or assessment is categorized as stated by this form.</t>
  </si>
  <si>
    <t>Lincoln</t>
  </si>
  <si>
    <t>on the tax roll of</t>
  </si>
  <si>
    <t>District Name</t>
  </si>
  <si>
    <t>has the responsibility and authority to place the following property tax, fee, charge or assessment</t>
  </si>
  <si>
    <t>City of Siletz</t>
  </si>
  <si>
    <t>The</t>
  </si>
  <si>
    <t>an amended form.</t>
  </si>
  <si>
    <t>Be sure to read instructions in the Notice of Property Tax Levy Forms and Instruction booklet</t>
  </si>
  <si>
    <t>.</t>
  </si>
  <si>
    <t xml:space="preserve">Check here if this is </t>
  </si>
  <si>
    <r>
      <t xml:space="preserve">To assessor of </t>
    </r>
    <r>
      <rPr>
        <u/>
        <sz val="11"/>
        <rFont val="Arial"/>
        <family val="2"/>
      </rPr>
      <t>____Lincoln____________</t>
    </r>
    <r>
      <rPr>
        <sz val="11"/>
        <rFont val="Arial"/>
        <family val="2"/>
      </rPr>
      <t xml:space="preserve"> County</t>
    </r>
  </si>
  <si>
    <t>FORM LB-50</t>
  </si>
  <si>
    <t>Notice of Property Tax and Certification of Intent to Impose a Tax, Fee, Assessment or Charge on Property</t>
  </si>
  <si>
    <t>FORM</t>
  </si>
  <si>
    <t>RESOURCES</t>
  </si>
  <si>
    <t>LB-20</t>
  </si>
  <si>
    <r>
      <t xml:space="preserve"> </t>
    </r>
    <r>
      <rPr>
        <sz val="12"/>
        <rFont val="Arial"/>
        <family val="2"/>
      </rPr>
      <t>General Government</t>
    </r>
    <r>
      <rPr>
        <b/>
        <sz val="12"/>
        <rFont val="Arial"/>
        <family val="2"/>
      </rPr>
      <t xml:space="preserve"> </t>
    </r>
  </si>
  <si>
    <t xml:space="preserve">City of Siletz                    </t>
  </si>
  <si>
    <t>Historical Data</t>
  </si>
  <si>
    <r>
      <t>RESOURCE DESCRIPTION</t>
    </r>
    <r>
      <rPr>
        <sz val="10"/>
        <rFont val="Arial"/>
        <family val="2"/>
      </rPr>
      <t xml:space="preserve">
</t>
    </r>
  </si>
  <si>
    <t>Actual</t>
  </si>
  <si>
    <t>Proposed By
Budget Officer</t>
  </si>
  <si>
    <t>Approved By
Budget Committee</t>
  </si>
  <si>
    <t>Adopted By
Governing Body</t>
  </si>
  <si>
    <t>1. Available cash on hand* (cash basis) or</t>
  </si>
  <si>
    <t>2. Net working capital (accrual basis)</t>
  </si>
  <si>
    <t>3. Previously levied taxes estimated to be received</t>
  </si>
  <si>
    <t>4. Interest</t>
  </si>
  <si>
    <t>5. Transferred IN, from other funds</t>
  </si>
  <si>
    <r>
      <t xml:space="preserve">6                     </t>
    </r>
    <r>
      <rPr>
        <b/>
        <sz val="8"/>
        <rFont val="Arial"/>
        <family val="2"/>
      </rPr>
      <t xml:space="preserve"> OTHER RESOURCES</t>
    </r>
  </si>
  <si>
    <t>7   Business License</t>
  </si>
  <si>
    <t>8   Liquor Tax</t>
  </si>
  <si>
    <t>9   Cigarette Tax</t>
  </si>
  <si>
    <t>10 Telephone Tax</t>
  </si>
  <si>
    <t>11 TV Franchise</t>
  </si>
  <si>
    <t>12 Natural Gas Franchise</t>
  </si>
  <si>
    <t>13 Interest Income</t>
  </si>
  <si>
    <t>14 Sanitary Service Franchise</t>
  </si>
  <si>
    <t>15 Central Lincoln PUD</t>
  </si>
  <si>
    <t>16 Cannabis Tax</t>
  </si>
  <si>
    <t>17 Planning</t>
  </si>
  <si>
    <t>19 Misc.</t>
  </si>
  <si>
    <t>20.  Court Fines</t>
  </si>
  <si>
    <t>21. Street Lighting Fees</t>
  </si>
  <si>
    <t>29. Total resources, except taxes to be levied</t>
  </si>
  <si>
    <t>30. Taxes estimated to be received</t>
  </si>
  <si>
    <t>31. Taxes collected in year levied</t>
  </si>
  <si>
    <t>32.  TOTAL RESOURCES</t>
  </si>
  <si>
    <t>*Includes ending balance from prior year</t>
  </si>
  <si>
    <t>REQUIREMENTS SUMMARY</t>
  </si>
  <si>
    <t>BY FUND, ORGANIZATIONAL UNIT OR PROGRAM</t>
  </si>
  <si>
    <t>LB-30</t>
  </si>
  <si>
    <t>General Government</t>
  </si>
  <si>
    <t xml:space="preserve">               City of Siletz</t>
  </si>
  <si>
    <t>EXPENDITURE DESCRIPTION</t>
  </si>
  <si>
    <t>Approved By</t>
  </si>
  <si>
    <t>Adopted By</t>
  </si>
  <si>
    <t>Budget Officer</t>
  </si>
  <si>
    <t>Budget Committee</t>
  </si>
  <si>
    <t>Governing Body</t>
  </si>
  <si>
    <t>PERSONAL SERVICES</t>
  </si>
  <si>
    <t>TOTAL PERSONAL SERVICES</t>
  </si>
  <si>
    <t>MATERIALS AND SERVICES</t>
  </si>
  <si>
    <t>14  TOTAL MATERIALS AND SERVICES</t>
  </si>
  <si>
    <t>CAPITAL OUTLAY</t>
  </si>
  <si>
    <t>15Office Furniture/City Hall</t>
  </si>
  <si>
    <t>17. Park Maint &amp; Repair</t>
  </si>
  <si>
    <t>21  TOTAL CAPITAL OUTLAY</t>
  </si>
  <si>
    <t>TRANSFERRED TO OTHER FUNDS</t>
  </si>
  <si>
    <t>22 Transfer to Library Fund</t>
  </si>
  <si>
    <t>25  General Operating Contingency</t>
  </si>
  <si>
    <t>26  TOTAL TRANSFERS &amp; CONTINGENCIES</t>
  </si>
  <si>
    <t>27                    TOTAL EXPENDITURES</t>
  </si>
  <si>
    <t>28  UNAPPROPRIATED ENDING FUND BALANCE</t>
  </si>
  <si>
    <t>29                            TOTAL</t>
  </si>
  <si>
    <t>150-504-030  (Rev 01/10)</t>
  </si>
  <si>
    <t>Pg. 2</t>
  </si>
  <si>
    <t>DETAILED REQUIREMENTS</t>
  </si>
  <si>
    <t>LB-31</t>
  </si>
  <si>
    <t>Number of Employ-ees</t>
  </si>
  <si>
    <t>Range*</t>
  </si>
  <si>
    <t>(By Object Classification, Program</t>
  </si>
  <si>
    <t>Proposed by</t>
  </si>
  <si>
    <t>Approved by</t>
  </si>
  <si>
    <t>Adopted by</t>
  </si>
  <si>
    <t>or Organiztional Unit)</t>
  </si>
  <si>
    <t xml:space="preserve">                         MATERIALS &amp; SERVICES</t>
  </si>
  <si>
    <t>2  Office Supplies</t>
  </si>
  <si>
    <t>3  Equipment , Maintenance &amp; Repair</t>
  </si>
  <si>
    <t>4  Build./Ground. Maint. &amp; Repair</t>
  </si>
  <si>
    <t>5  Electricity &amp; Heat</t>
  </si>
  <si>
    <t>6  Communications &amp; Telephone</t>
  </si>
  <si>
    <t>7  Budget &amp; Elections</t>
  </si>
  <si>
    <t>8  Travel &amp; Transportation</t>
  </si>
  <si>
    <t>9  Membership &amp; Dues</t>
  </si>
  <si>
    <t>10 Street Lights</t>
  </si>
  <si>
    <t>12 Personnel Training</t>
  </si>
  <si>
    <t>13 Miscellaneous</t>
  </si>
  <si>
    <t xml:space="preserve">14. Council Training </t>
  </si>
  <si>
    <t>15 Municipal Court Fees</t>
  </si>
  <si>
    <t>16 Total Materials &amp; Supplies</t>
  </si>
  <si>
    <t>18 PROFESSIONAL SERVICES</t>
  </si>
  <si>
    <t>-</t>
  </si>
  <si>
    <t>19 Engineer</t>
  </si>
  <si>
    <t>20 Attorney</t>
  </si>
  <si>
    <t>21 Audit</t>
  </si>
  <si>
    <t>22 Planning</t>
  </si>
  <si>
    <t>23 Insurance</t>
  </si>
  <si>
    <t>24 Code Enforcement</t>
  </si>
  <si>
    <r>
      <t xml:space="preserve">31 </t>
    </r>
    <r>
      <rPr>
        <b/>
        <sz val="9"/>
        <rFont val="Arial"/>
        <family val="2"/>
      </rPr>
      <t>TOTAL EXPENDITURES</t>
    </r>
  </si>
  <si>
    <r>
      <t xml:space="preserve">32  </t>
    </r>
    <r>
      <rPr>
        <sz val="8"/>
        <rFont val="Arial"/>
        <family val="2"/>
      </rPr>
      <t>UNAPPROPRIATED ENDING FUND BALANCE</t>
    </r>
  </si>
  <si>
    <t>33                              TOTAL</t>
  </si>
  <si>
    <t>150-504-031  (Rev 05/11)</t>
  </si>
  <si>
    <t>pg. 3</t>
  </si>
  <si>
    <t>Library Fund</t>
  </si>
  <si>
    <t xml:space="preserve">                            City of Siletz</t>
  </si>
  <si>
    <t>pg. 4</t>
  </si>
  <si>
    <t>Library</t>
  </si>
  <si>
    <t>7  TOTAL PERSONAL SERVICES</t>
  </si>
  <si>
    <t>8  Professional Services</t>
  </si>
  <si>
    <r>
      <t xml:space="preserve">29                            </t>
    </r>
    <r>
      <rPr>
        <b/>
        <sz val="10"/>
        <rFont val="Arial"/>
        <family val="2"/>
      </rPr>
      <t>TOTAL</t>
    </r>
  </si>
  <si>
    <t>Budget for Next Year  2021-22</t>
  </si>
  <si>
    <t>1                   PROFESSIONAL SERVICES</t>
  </si>
  <si>
    <t>2  Insurance</t>
  </si>
  <si>
    <t>3  L.C. Library District</t>
  </si>
  <si>
    <t>5  Total Professional Services</t>
  </si>
  <si>
    <t>pg. 6</t>
  </si>
  <si>
    <t>Water Fund</t>
  </si>
  <si>
    <t>7    Water Sales</t>
  </si>
  <si>
    <t>8    Connection Charges</t>
  </si>
  <si>
    <t>9    Interest</t>
  </si>
  <si>
    <t>10. Customer Deposits</t>
  </si>
  <si>
    <t>11  Camp 12 Surcharge</t>
  </si>
  <si>
    <t>12  Miscellaneous</t>
  </si>
  <si>
    <t>13  Grants</t>
  </si>
  <si>
    <t>pg. 7</t>
  </si>
  <si>
    <t>2020-21</t>
  </si>
  <si>
    <t>7 TOTAL PERSONAL SERVICES</t>
  </si>
  <si>
    <t>14TOTAL MATERIALS AND SERVICES</t>
  </si>
  <si>
    <t>22  TOTAL CAPITAL OUTLAY</t>
  </si>
  <si>
    <t>23To Bond Funds</t>
  </si>
  <si>
    <t>25To Reserve Funds</t>
  </si>
  <si>
    <t xml:space="preserve">                        MATERIALS &amp; SUPPLIES</t>
  </si>
  <si>
    <t>3  Equipment Maint. &amp; Repair</t>
  </si>
  <si>
    <t>4  Building &amp; Ground Maint./Repair</t>
  </si>
  <si>
    <t>5  Electricity and Heat</t>
  </si>
  <si>
    <t>6  Telephone &amp; Telemetry</t>
  </si>
  <si>
    <t>7  Publication/Legal Notices</t>
  </si>
  <si>
    <t>8  Chemical/Supplies/Tests</t>
  </si>
  <si>
    <t>9  Travel &amp; Transportation</t>
  </si>
  <si>
    <t>10 Small Tools</t>
  </si>
  <si>
    <t>11 Pipes/Meters/Fittings</t>
  </si>
  <si>
    <t>12 Customer Refunds</t>
  </si>
  <si>
    <t>13 Membership &amp; Dues</t>
  </si>
  <si>
    <t>14 Personnel Training</t>
  </si>
  <si>
    <t>15 Miscellaneous</t>
  </si>
  <si>
    <t>18 Total Materials &amp; Supplies</t>
  </si>
  <si>
    <t>22 PROFESSIONAL SERVICES</t>
  </si>
  <si>
    <t>23 Engineer</t>
  </si>
  <si>
    <t>24 Attorney</t>
  </si>
  <si>
    <t>25 Audit</t>
  </si>
  <si>
    <t>26 Insurance</t>
  </si>
  <si>
    <t>27 Code Enforcement</t>
  </si>
  <si>
    <t>28 Total Professional Services</t>
  </si>
  <si>
    <t>pg. 9</t>
  </si>
  <si>
    <t>BONDED DEBT</t>
  </si>
  <si>
    <t>Bond Debt Payments are for:</t>
  </si>
  <si>
    <t>RESOURCES AND REQUIREMENTS</t>
  </si>
  <si>
    <t>LB-35</t>
  </si>
  <si>
    <t>Camp 12 Utility Bond</t>
  </si>
  <si>
    <t xml:space="preserve">                City of Siletz</t>
  </si>
  <si>
    <t>(Fund)</t>
  </si>
  <si>
    <t xml:space="preserve"> (Name of Municipal Corporation)</t>
  </si>
  <si>
    <t>DESCRIPTION OF
RESOURCES AND REQUIREMENTS</t>
  </si>
  <si>
    <t>Resources</t>
  </si>
  <si>
    <t xml:space="preserve">Beginning Fund Balance:       </t>
  </si>
  <si>
    <t>1.  Cash on Hand (Cash Basis), or</t>
  </si>
  <si>
    <t>2.  Working Capital (Accrual Basis)</t>
    <phoneticPr fontId="0" type="noConversion"/>
  </si>
  <si>
    <t>3.  Previously Levied Taxes to be Received</t>
  </si>
  <si>
    <t>4.  Interest</t>
  </si>
  <si>
    <t>5.  Transferred from Other Funds</t>
  </si>
  <si>
    <t>7.  Total Resources, Except Taxes to be Levied</t>
  </si>
  <si>
    <t>8.  Taxes Estimated to be Received *</t>
  </si>
  <si>
    <t>`</t>
  </si>
  <si>
    <t>9.  Taxes Collected in Year Levied</t>
  </si>
  <si>
    <t>10.           TOTAL RESOURCES</t>
  </si>
  <si>
    <t>Requirements</t>
  </si>
  <si>
    <t>Bond Principal Payments</t>
  </si>
  <si>
    <t>Issue Date</t>
  </si>
  <si>
    <t>Budgeted Payment Date</t>
  </si>
  <si>
    <t>1.  3-26-87</t>
  </si>
  <si>
    <t>2017 pd in full</t>
  </si>
  <si>
    <t>2</t>
  </si>
  <si>
    <r>
      <t>4</t>
    </r>
    <r>
      <rPr>
        <b/>
        <sz val="8"/>
        <rFont val="Arial"/>
        <family val="2"/>
      </rPr>
      <t>.                             Total Principal</t>
    </r>
  </si>
  <si>
    <t>Bond Interest Payments</t>
  </si>
  <si>
    <t>5.  3-26-87</t>
  </si>
  <si>
    <t>pd in full</t>
  </si>
  <si>
    <r>
      <t>8</t>
    </r>
    <r>
      <rPr>
        <b/>
        <sz val="8"/>
        <rFont val="Arial"/>
        <family val="2"/>
      </rPr>
      <t>.                              Total Interest</t>
    </r>
  </si>
  <si>
    <t>Unappropriated Balance for Following Year By</t>
  </si>
  <si>
    <t>Payment Date</t>
  </si>
  <si>
    <t>10</t>
  </si>
  <si>
    <t>11</t>
  </si>
  <si>
    <t>12   Ending balance (prior years)</t>
  </si>
  <si>
    <r>
      <t xml:space="preserve">13   </t>
    </r>
    <r>
      <rPr>
        <b/>
        <sz val="8"/>
        <rFont val="Arial"/>
        <family val="2"/>
      </rPr>
      <t>Total Unappropriated Ending Fund Balance</t>
    </r>
  </si>
  <si>
    <t>14.  Loan Repayment to                                    Fund</t>
  </si>
  <si>
    <t>15. Tax Credit Bond Reserve</t>
  </si>
  <si>
    <r>
      <t>16</t>
    </r>
    <r>
      <rPr>
        <b/>
        <sz val="10"/>
        <rFont val="Arial"/>
        <family val="2"/>
      </rPr>
      <t>.          TOTAL REQUIREMENTS</t>
    </r>
  </si>
  <si>
    <t>150-504-035  (Rev 01-10)</t>
    <phoneticPr fontId="0" type="noConversion"/>
  </si>
  <si>
    <t>*If this form is used for revenue bonds, property tax resources may not be included.</t>
  </si>
  <si>
    <t>pg. 10</t>
  </si>
  <si>
    <t>RUS Revenue Bond</t>
  </si>
  <si>
    <t>1.    4-13-99</t>
  </si>
  <si>
    <t>5      4-13-99</t>
  </si>
  <si>
    <t>State Drinking Water Revolving Loan Fund</t>
  </si>
  <si>
    <t>12-1-10</t>
  </si>
  <si>
    <t>pg. 12</t>
  </si>
  <si>
    <t>Sewer Fund</t>
  </si>
  <si>
    <t>Budget for Next Year 2020-21</t>
  </si>
  <si>
    <t>7   Sewer User Fees</t>
  </si>
  <si>
    <t>8   Connection Fees</t>
  </si>
  <si>
    <t xml:space="preserve">9   Interest   </t>
  </si>
  <si>
    <t>10 Miscellaneous</t>
  </si>
  <si>
    <t>9.  TOTAL PERSONAL SERVICES</t>
  </si>
  <si>
    <t>10. Material &amp; Supplies</t>
  </si>
  <si>
    <t>11 Professional Services</t>
  </si>
  <si>
    <t>16 Equipment, Tools &amp; Improvements</t>
  </si>
  <si>
    <t>19 Truck</t>
  </si>
  <si>
    <t>22 TOTAL CAPITAL OUTLAY</t>
  </si>
  <si>
    <t>23 Trans. to Sewer Bond Fund Loans</t>
  </si>
  <si>
    <t>24 Trans. to Sewer I/I Reserve</t>
  </si>
  <si>
    <t>26  General Operating Contingency</t>
  </si>
  <si>
    <t>27  TOTAL TRANSFERS &amp; CONTINGENCIES</t>
  </si>
  <si>
    <t>28           TOTAL EXPENDITURES</t>
  </si>
  <si>
    <t>29 UNAPPROPRIATED ENDING FUND BALANCE</t>
  </si>
  <si>
    <r>
      <t xml:space="preserve">30                         </t>
    </r>
    <r>
      <rPr>
        <b/>
        <sz val="10"/>
        <rFont val="Arial"/>
        <family val="2"/>
      </rPr>
      <t>TOTAL</t>
    </r>
  </si>
  <si>
    <t>3  Equipment Maint. &amp; Supplies</t>
  </si>
  <si>
    <t>4  Build./Ground Maint. &amp; Supplies</t>
  </si>
  <si>
    <t>5  Electricity</t>
  </si>
  <si>
    <t>7  Travel Expense</t>
  </si>
  <si>
    <t>8  Chemicals/Supplies/Tests</t>
  </si>
  <si>
    <t>9  Protective Wear</t>
  </si>
  <si>
    <t>10 Sewer Line Repair</t>
  </si>
  <si>
    <t>11 Small Tools</t>
  </si>
  <si>
    <t>14 Miscellaneous</t>
  </si>
  <si>
    <t>18                     PROFESSIONAL SERVICES</t>
  </si>
  <si>
    <t>22 Insurance</t>
  </si>
  <si>
    <t xml:space="preserve">23.Code Enforcement </t>
  </si>
  <si>
    <t>24 TOTAL PROFESSIONAL SERVICES</t>
  </si>
  <si>
    <t>pg. 15</t>
  </si>
  <si>
    <t>FmHa Revenue Bond</t>
  </si>
  <si>
    <t>2021-22</t>
  </si>
  <si>
    <t>1.  1-20-95</t>
  </si>
  <si>
    <t>5  1-20-95</t>
  </si>
  <si>
    <t xml:space="preserve">9  </t>
  </si>
  <si>
    <t>RUS I/I Sewer Bond Fund</t>
  </si>
  <si>
    <t>1  5-12-06</t>
  </si>
  <si>
    <t>5  5-12-06</t>
  </si>
  <si>
    <t>State Street Tax</t>
  </si>
  <si>
    <t>7   State Street Tax</t>
  </si>
  <si>
    <t>8   Interest</t>
  </si>
  <si>
    <t>10  Transfer from Street Reserve</t>
  </si>
  <si>
    <t>11  Miscellaneous</t>
  </si>
  <si>
    <t>8 TOTAL PERSONAL SERVICES</t>
  </si>
  <si>
    <t>8   Materials &amp; Services</t>
  </si>
  <si>
    <t>9   Professional Services</t>
  </si>
  <si>
    <t>15  SCA Grant</t>
  </si>
  <si>
    <t>16  Equipment &amp; Tools</t>
  </si>
  <si>
    <t>17  Street Improvements</t>
  </si>
  <si>
    <t>18  Bicycle &amp; Pedestrian Paths</t>
  </si>
  <si>
    <t>22 To street reserve</t>
  </si>
  <si>
    <t>1                     MATERIALS &amp; SUPPLIES</t>
  </si>
  <si>
    <t>2   Street Maintenance &amp; Repair</t>
  </si>
  <si>
    <t>3   Equipment Maint. &amp; Repair</t>
  </si>
  <si>
    <t>4   Building Maint. &amp; Repair</t>
  </si>
  <si>
    <t>5   Pub./Membership/Dues</t>
  </si>
  <si>
    <t>6   Miscellaneous</t>
  </si>
  <si>
    <t>8                Total Materials</t>
  </si>
  <si>
    <t>10  PROFESSIONAL SERVICES</t>
  </si>
  <si>
    <t>11  Engineer</t>
  </si>
  <si>
    <t>12  Attorney</t>
  </si>
  <si>
    <t>13  Audit</t>
  </si>
  <si>
    <t>14  Insurance</t>
  </si>
  <si>
    <t>16  Total Professional Services</t>
  </si>
  <si>
    <t>State Revenue Sharing</t>
  </si>
  <si>
    <r>
      <t xml:space="preserve">6                     </t>
    </r>
    <r>
      <rPr>
        <b/>
        <sz val="7"/>
        <rFont val="Arial"/>
        <family val="2"/>
      </rPr>
      <t xml:space="preserve"> OTHER RESOURCES</t>
    </r>
  </si>
  <si>
    <t>7   State Revenue Sharing</t>
  </si>
  <si>
    <r>
      <rPr>
        <sz val="8"/>
        <rFont val="Arial"/>
        <family val="2"/>
      </rPr>
      <t xml:space="preserve">32. </t>
    </r>
    <r>
      <rPr>
        <b/>
        <sz val="8"/>
        <rFont val="Arial"/>
        <family val="2"/>
      </rPr>
      <t xml:space="preserve"> TOTAL RESOURCES</t>
    </r>
  </si>
  <si>
    <t>15  Park Improve./Maint.</t>
  </si>
  <si>
    <t>16. Computer Software/City Hall</t>
  </si>
  <si>
    <t>22  Transfer to Library</t>
  </si>
  <si>
    <t>1                       MATERIALS &amp; SUPPLIES</t>
  </si>
  <si>
    <t>2  Senior Citizens Mealsite</t>
  </si>
  <si>
    <t>3  Community Services</t>
  </si>
  <si>
    <t>4 Office Equip/ City Hall Furniture</t>
  </si>
  <si>
    <t>5 Miscellaneous</t>
  </si>
  <si>
    <t>6 Parks &amp; Recreation</t>
  </si>
  <si>
    <t>7. Chemical Toilets</t>
  </si>
  <si>
    <t>8  Siletz Food Share</t>
  </si>
  <si>
    <t xml:space="preserve">FORM </t>
  </si>
  <si>
    <t>LB-11</t>
  </si>
  <si>
    <t>RESERVE FUND</t>
  </si>
  <si>
    <t>Year this reserve fund will be reviewed to be continued or abolished.</t>
  </si>
  <si>
    <t>This fund is authorized and established by resolution / ordinance number</t>
  </si>
  <si>
    <t>Date can not be more than 10 years after establishment.</t>
  </si>
  <si>
    <t>359, on 6-11-97 for the following specified Purposes:</t>
  </si>
  <si>
    <t>Review Year 2030</t>
  </si>
  <si>
    <t>Reserve $52,780.00 as required by RUS</t>
  </si>
  <si>
    <t>RUS Revenue Bond Reserve Fund</t>
  </si>
  <si>
    <t>Budget for Next Year   2021-22</t>
  </si>
  <si>
    <t>DESCRIPTION</t>
  </si>
  <si>
    <t>Proposed By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</si>
  <si>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</si>
  <si>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</si>
  <si>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</si>
  <si>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</si>
  <si>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5.  Transferred IN, from other funds</t>
  </si>
  <si>
    <t>9.  Total Resources, except taxes to be levied</t>
  </si>
  <si>
    <t>10.  Taxes estimated to be received</t>
  </si>
  <si>
    <t>11.  Taxes collected in year levied</t>
  </si>
  <si>
    <t>12.  TOTAL RESOURCES</t>
  </si>
  <si>
    <t>REQUIREMENTS</t>
  </si>
  <si>
    <r>
      <t xml:space="preserve">16.  </t>
    </r>
    <r>
      <rPr>
        <b/>
        <sz val="8"/>
        <rFont val="Arial"/>
        <family val="2"/>
      </rPr>
      <t>RESERVED FOR FUTURE EXPENDITURE</t>
    </r>
  </si>
  <si>
    <t>17.  TOTAL REQUIREMENTS</t>
  </si>
  <si>
    <t>#248, on (date) 05-10-93 for the following specified purposes:</t>
  </si>
  <si>
    <t>Review Year:  2024</t>
  </si>
  <si>
    <t>Reserve of $28,512.00 as required FmHA</t>
  </si>
  <si>
    <t>FmHA Revenue Bond Reserve</t>
  </si>
  <si>
    <r>
      <t xml:space="preserve">                                                                        </t>
    </r>
    <r>
      <rPr>
        <sz val="10"/>
        <rFont val="Arial"/>
        <family val="2"/>
      </rPr>
      <t>City of Siletz</t>
    </r>
  </si>
  <si>
    <t>pg. 25</t>
  </si>
  <si>
    <t>#487, on (date) 05-09-05 for the following specified purposes:</t>
  </si>
  <si>
    <t>Review Year: 2025</t>
  </si>
  <si>
    <t>Reserve $18,603.00 required by USDA</t>
  </si>
  <si>
    <t>I/I Revenue Bond Reserve</t>
  </si>
  <si>
    <t>pg. 26</t>
  </si>
  <si>
    <t>#372, on (date) 06-22-98 for the following purposes:</t>
  </si>
  <si>
    <t>Review Year: 2030</t>
  </si>
  <si>
    <t>Build Reserve for Needed Maintenance &amp; Improvements</t>
  </si>
  <si>
    <t># 372, on (date) 06-22-98 for the following specified purposes:</t>
  </si>
  <si>
    <t>Reserve for I/I Maintenance/Repair/Improvement</t>
  </si>
  <si>
    <t>Sewer Facilities I/I Reserve</t>
  </si>
  <si>
    <t>SPECIAL FUND</t>
  </si>
  <si>
    <t>LB-10</t>
  </si>
  <si>
    <t>Street Improvement Reserve</t>
  </si>
  <si>
    <t>DESCRIPTION
RESOURCES AND REQUIREMENTS</t>
  </si>
  <si>
    <t>1.  Cash on hand * (cash basis), or</t>
  </si>
  <si>
    <t>2.  Working Capital* (accrual basis)</t>
  </si>
  <si>
    <t>1 Transfer to street fund</t>
  </si>
  <si>
    <t>15. Ending balance (prior years)</t>
  </si>
  <si>
    <r>
      <t xml:space="preserve">16.  </t>
    </r>
    <r>
      <rPr>
        <b/>
        <sz val="8"/>
        <rFont val="Arial"/>
        <family val="2"/>
      </rPr>
      <t>UNAPPROPRIATED ENDING FUND BALANCE</t>
    </r>
  </si>
  <si>
    <t>#174, on (date) 05-11-06 for the following specified purposes:</t>
  </si>
  <si>
    <t>Review Year 2026</t>
  </si>
  <si>
    <t>_SDC reim. Costs associated with capital improve ready constr. or future construction______________________________________________</t>
  </si>
  <si>
    <t>Water System Development Fund</t>
  </si>
  <si>
    <t>construction</t>
  </si>
  <si>
    <t>1.  Beginning Fund Balance</t>
  </si>
  <si>
    <t>2.  Interest</t>
  </si>
  <si>
    <t>3. Water SDC Reimbursement</t>
  </si>
  <si>
    <t>4. Water SDC Improvements</t>
  </si>
  <si>
    <t>pg. 30</t>
  </si>
  <si>
    <t>174, on (date) 05-11-06 for the following specified purposes SDC reim. costs</t>
  </si>
  <si>
    <t>Review Year:  2026</t>
  </si>
  <si>
    <t>associated with capital improve already constr. Or future construction</t>
  </si>
  <si>
    <t>Wastewater System Development Fund</t>
  </si>
  <si>
    <t>3.  Wastewater SDC Reimburse</t>
  </si>
  <si>
    <t>4  Wastewater SDC Improvement</t>
  </si>
  <si>
    <t>pg. 31</t>
  </si>
  <si>
    <t xml:space="preserve"> Permanent Rate Levy     </t>
  </si>
  <si>
    <t>0</t>
  </si>
  <si>
    <t>on July 1, 2022</t>
  </si>
  <si>
    <t>$0.2376 per $1,000</t>
  </si>
  <si>
    <t>TOTAL MATERIALS AND SERVICES</t>
  </si>
  <si>
    <t>FMHA Revenue Bond</t>
  </si>
  <si>
    <t>Contact:  Will Worman</t>
  </si>
  <si>
    <t>This Year 2021-22</t>
  </si>
  <si>
    <t>Next Year 2022-23</t>
  </si>
  <si>
    <t>Public Works</t>
  </si>
  <si>
    <t>Will Worman</t>
  </si>
  <si>
    <t>Mayor</t>
  </si>
  <si>
    <t>Second Preceding
Year 19-20</t>
  </si>
  <si>
    <t>First Preceding
Year 20-21</t>
  </si>
  <si>
    <t>Adopted Budget
This Year
21-22</t>
  </si>
  <si>
    <r>
      <t xml:space="preserve">Budget for Next Year   </t>
    </r>
    <r>
      <rPr>
        <u/>
        <sz val="10"/>
        <rFont val="Arial"/>
        <family val="2"/>
      </rPr>
      <t>2022-23</t>
    </r>
  </si>
  <si>
    <t>Budget For Next Year 2022-23</t>
  </si>
  <si>
    <r>
      <t xml:space="preserve">Budget for Next Year </t>
    </r>
    <r>
      <rPr>
        <u/>
        <sz val="10"/>
        <rFont val="Arial"/>
        <family val="2"/>
      </rPr>
      <t>2022-23</t>
    </r>
  </si>
  <si>
    <t>Budget for Next Year 2022-23</t>
  </si>
  <si>
    <t>Budget for Next Year  2022-23</t>
  </si>
  <si>
    <t>24To SDWR Loan Funds</t>
  </si>
  <si>
    <t>2  Capital Outlay</t>
  </si>
  <si>
    <t>1  Transfer to Debt Service</t>
  </si>
  <si>
    <t>25 Accounting Services</t>
  </si>
  <si>
    <t>27 Total Professional Services</t>
  </si>
  <si>
    <t>1  Salaries and Wages</t>
  </si>
  <si>
    <t>2  Personnel Benefits</t>
  </si>
  <si>
    <t>27 General Operating Contingency</t>
  </si>
  <si>
    <t>26 To General Fund</t>
  </si>
  <si>
    <t>28 TOTAL TRANSFERS &amp; CONTINGENCIES</t>
  </si>
  <si>
    <t>29 TOTAL EXPENDITURES</t>
  </si>
  <si>
    <t>30  UNAPPROPRIATED ENDING FUND BALANCE</t>
  </si>
  <si>
    <t>31                           TOTAL</t>
  </si>
  <si>
    <t>12-1-22</t>
  </si>
  <si>
    <t>1  Salaries and wages</t>
  </si>
  <si>
    <t>2  Personnel benefits</t>
  </si>
  <si>
    <t>1-20-23</t>
  </si>
  <si>
    <t>5-12-23</t>
  </si>
  <si>
    <t>23  To General Fund</t>
  </si>
  <si>
    <t>1  Capital Outlay</t>
  </si>
  <si>
    <t>4/11/2022</t>
  </si>
  <si>
    <t>1 Salaries and Wages</t>
  </si>
  <si>
    <t>2 Temporary Help</t>
  </si>
  <si>
    <t>3 Personnel Benefits</t>
  </si>
  <si>
    <t>Budgeted Transfers From</t>
  </si>
  <si>
    <t>General Fund</t>
  </si>
  <si>
    <t>General</t>
  </si>
  <si>
    <t>Fund</t>
  </si>
  <si>
    <t>Water</t>
  </si>
  <si>
    <t>Sewer</t>
  </si>
  <si>
    <t>Street</t>
  </si>
  <si>
    <t>001</t>
  </si>
  <si>
    <t>003</t>
  </si>
  <si>
    <t>006</t>
  </si>
  <si>
    <t>008</t>
  </si>
  <si>
    <t>002</t>
  </si>
  <si>
    <t>Fmha Bond</t>
  </si>
  <si>
    <t>012</t>
  </si>
  <si>
    <t>Water Fac</t>
  </si>
  <si>
    <t>Resv Fund</t>
  </si>
  <si>
    <t>015</t>
  </si>
  <si>
    <t>RUS I/I</t>
  </si>
  <si>
    <t>022</t>
  </si>
  <si>
    <t>RUS Rev</t>
  </si>
  <si>
    <t>Bond Fund</t>
  </si>
  <si>
    <t>023</t>
  </si>
  <si>
    <t>SDWR Loan</t>
  </si>
  <si>
    <t>004</t>
  </si>
  <si>
    <t>2022-2023</t>
  </si>
  <si>
    <t>Administration</t>
  </si>
  <si>
    <r>
      <rPr>
        <sz val="7"/>
        <color rgb="FFFF0000"/>
        <rFont val="Arial"/>
        <family val="2"/>
      </rPr>
      <t>2</t>
    </r>
    <r>
      <rPr>
        <sz val="7"/>
        <rFont val="Arial"/>
        <family val="2"/>
      </rPr>
      <t>. Net working capital (accrual basis)</t>
    </r>
  </si>
  <si>
    <t>Includes 1st half of ARPA funds</t>
  </si>
  <si>
    <r>
      <rPr>
        <sz val="8"/>
        <color rgb="FFFF0000"/>
        <rFont val="Arial"/>
        <family val="2"/>
      </rPr>
      <t>18</t>
    </r>
    <r>
      <rPr>
        <sz val="8"/>
        <rFont val="Arial"/>
        <family val="2"/>
      </rPr>
      <t xml:space="preserve"> Grants from other Sources</t>
    </r>
  </si>
  <si>
    <t>2nd half of ARPA funds</t>
  </si>
  <si>
    <t>NOTES</t>
  </si>
  <si>
    <r>
      <rPr>
        <sz val="8"/>
        <color rgb="FFFF0000"/>
        <rFont val="Arial"/>
        <family val="2"/>
      </rPr>
      <t>5</t>
    </r>
    <r>
      <rPr>
        <sz val="8"/>
        <rFont val="Arial"/>
        <family val="2"/>
      </rPr>
      <t xml:space="preserve"> Materials &amp; Services</t>
    </r>
  </si>
  <si>
    <r>
      <rPr>
        <sz val="8"/>
        <color rgb="FFFF0000"/>
        <rFont val="Arial"/>
        <family val="2"/>
      </rPr>
      <t>6</t>
    </r>
    <r>
      <rPr>
        <sz val="8"/>
        <rFont val="Arial"/>
        <family val="2"/>
      </rPr>
      <t xml:space="preserve">  Professional Services</t>
    </r>
  </si>
  <si>
    <r>
      <rPr>
        <sz val="8"/>
        <color rgb="FFFF0000"/>
        <rFont val="Arial"/>
        <family val="2"/>
      </rPr>
      <t>16</t>
    </r>
    <r>
      <rPr>
        <sz val="8"/>
        <rFont val="Arial"/>
        <family val="2"/>
      </rPr>
      <t xml:space="preserve"> Office Equipment/Software</t>
    </r>
  </si>
  <si>
    <t>Notes</t>
  </si>
  <si>
    <t>Includes contract for code enforcement $22,000</t>
  </si>
  <si>
    <t>Notes:</t>
  </si>
  <si>
    <t>10 Professional Services</t>
  </si>
  <si>
    <r>
      <rPr>
        <sz val="9"/>
        <color rgb="FFFF0000"/>
        <rFont val="Arial"/>
        <family val="2"/>
      </rPr>
      <t xml:space="preserve">9 </t>
    </r>
    <r>
      <rPr>
        <sz val="9"/>
        <rFont val="Arial"/>
        <family val="2"/>
      </rPr>
      <t xml:space="preserve"> Materials &amp; Services</t>
    </r>
  </si>
  <si>
    <r>
      <rPr>
        <sz val="9"/>
        <color rgb="FFFF0000"/>
        <rFont val="Arial"/>
        <family val="2"/>
      </rPr>
      <t>16</t>
    </r>
    <r>
      <rPr>
        <sz val="9"/>
        <rFont val="Arial"/>
        <family val="2"/>
      </rPr>
      <t xml:space="preserve"> Water Plant Improvements</t>
    </r>
  </si>
  <si>
    <t>Includes Replace Hydrants</t>
  </si>
  <si>
    <r>
      <rPr>
        <sz val="8"/>
        <color rgb="FFFF0000"/>
        <rFont val="Arial"/>
        <family val="2"/>
      </rPr>
      <t>5</t>
    </r>
    <r>
      <rPr>
        <sz val="8"/>
        <rFont val="Arial"/>
        <family val="2"/>
      </rPr>
      <t>.  Transferred from Other Funds</t>
    </r>
  </si>
  <si>
    <t>Transfer from Water Fund</t>
  </si>
  <si>
    <t>Transfer from the Water Fund</t>
  </si>
  <si>
    <t>Includes: $3,500 transformer,$6100 Lighting at plant, $6500 siding on plant building, $2500 Engineering Permit, $3500 UV replacement bulbs</t>
  </si>
  <si>
    <r>
      <rPr>
        <sz val="8"/>
        <color rgb="FFFF0000"/>
        <rFont val="Arial"/>
        <family val="2"/>
      </rPr>
      <t>9</t>
    </r>
    <r>
      <rPr>
        <sz val="8"/>
        <rFont val="Arial"/>
        <family val="2"/>
      </rPr>
      <t xml:space="preserve">   SCA Grant</t>
    </r>
  </si>
  <si>
    <t>Swan Ave Road Repairs</t>
  </si>
  <si>
    <t>Water Facilities Reserve</t>
  </si>
  <si>
    <t>Includes Tires for trucks</t>
  </si>
  <si>
    <r>
      <rPr>
        <sz val="9"/>
        <color rgb="FFFF0000"/>
        <rFont val="Arial"/>
        <family val="2"/>
      </rPr>
      <t>17</t>
    </r>
    <r>
      <rPr>
        <sz val="9"/>
        <rFont val="Arial"/>
        <family val="2"/>
      </rPr>
      <t xml:space="preserve"> Pipeline Replacement/Radios</t>
    </r>
  </si>
  <si>
    <r>
      <rPr>
        <sz val="9"/>
        <color rgb="FFFF0000"/>
        <rFont val="Arial"/>
        <family val="2"/>
      </rPr>
      <t>18</t>
    </r>
    <r>
      <rPr>
        <sz val="9"/>
        <rFont val="Arial"/>
        <family val="2"/>
      </rPr>
      <t xml:space="preserve"> Equipment, Tools &amp; Improvements</t>
    </r>
  </si>
  <si>
    <t>$25,000 ARPA money tech upgrades</t>
  </si>
  <si>
    <t>Includes Skylights at the plant, .2GM Vent on water tank</t>
  </si>
  <si>
    <r>
      <rPr>
        <sz val="8"/>
        <color rgb="FFFF0000"/>
        <rFont val="Arial"/>
        <family val="2"/>
      </rPr>
      <t>17</t>
    </r>
    <r>
      <rPr>
        <sz val="8"/>
        <rFont val="Arial"/>
        <family val="2"/>
      </rPr>
      <t xml:space="preserve">  I/I Monitoring</t>
    </r>
  </si>
  <si>
    <t>Includes: I &amp; I  TV work on lines</t>
  </si>
  <si>
    <t>q</t>
  </si>
  <si>
    <t>pg.5</t>
  </si>
  <si>
    <t xml:space="preserve">      pg.8</t>
  </si>
  <si>
    <t>pg.16</t>
  </si>
  <si>
    <t>pg.17</t>
  </si>
  <si>
    <t>pg.18</t>
  </si>
  <si>
    <t xml:space="preserve">      pg.19</t>
  </si>
  <si>
    <t>pg. 20</t>
  </si>
  <si>
    <t>pg. 22</t>
  </si>
  <si>
    <t xml:space="preserve">       pg.23</t>
  </si>
  <si>
    <t>pg. 27</t>
  </si>
  <si>
    <t>pg.28</t>
  </si>
  <si>
    <t>pg.  29</t>
  </si>
  <si>
    <t>Pg. 1</t>
  </si>
  <si>
    <t xml:space="preserve">$6,200 Includes painting of City Hall and Maintenance </t>
  </si>
  <si>
    <t>Miscellaneous small tools and 1/3 of truck</t>
  </si>
  <si>
    <t>or Organizational Unit)</t>
  </si>
  <si>
    <r>
      <rPr>
        <sz val="8"/>
        <color rgb="FFFF0000"/>
        <rFont val="Arial"/>
        <family val="2"/>
      </rPr>
      <t xml:space="preserve">18 </t>
    </r>
    <r>
      <rPr>
        <sz val="8"/>
        <rFont val="Arial"/>
        <family val="2"/>
      </rPr>
      <t xml:space="preserve">WWTP Facilities </t>
    </r>
  </si>
  <si>
    <t>pg. 11</t>
  </si>
  <si>
    <t>pg. 13</t>
  </si>
  <si>
    <t>pg. 14</t>
  </si>
  <si>
    <t>pg. 21</t>
  </si>
  <si>
    <t>pg.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</si>
</sst>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_)"/>
    <numFmt numFmtId="167" formatCode="#,##0.0_);[Red]\(#,##0.0\)"/>
  </numFmts>
  <fonts count="47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/>
      <sz val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color rgb="FF000000"/>
      <name val="Tahoma"/>
      <family val="2"/>
    </font>
    <font>
      <sz val="8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9"/>
      <name val="Calibri"/>
      <family val="2"/>
      <scheme val="minor"/>
    </font>
    <font>
      <sz val="9"/>
      <name val="MS Sans Serif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bgColor theme="2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6">
    <xf numFmtId="0" fontId="0" fillId="0" borderId="0" xfId="0"/>
    <xf numFmtId="38" fontId="0" fillId="0" borderId="0" xfId="0" applyNumberFormat="1"/>
    <xf numFmtId="0" fontId="0" fillId="0" borderId="0" xfId="0" applyBorder="1"/>
    <xf numFmtId="38" fontId="0" fillId="0" borderId="0" xfId="1" applyNumberFormat="1" applyFont="1"/>
    <xf numFmtId="37" fontId="0" fillId="0" borderId="0" xfId="0" applyNumberFormat="1"/>
    <xf numFmtId="0" fontId="0" fillId="0" borderId="1" xfId="0" applyBorder="1"/>
    <xf numFmtId="38" fontId="0" fillId="0" borderId="0" xfId="1" applyNumberFormat="1" applyFont="1" applyBorder="1"/>
    <xf numFmtId="0" fontId="3" fillId="0" borderId="2" xfId="0" applyFont="1" applyBorder="1"/>
    <xf numFmtId="0" fontId="5" fillId="0" borderId="3" xfId="0" applyFont="1" applyBorder="1"/>
    <xf numFmtId="0" fontId="6" fillId="0" borderId="0" xfId="0" applyFont="1"/>
    <xf numFmtId="0" fontId="6" fillId="0" borderId="4" xfId="0" applyFont="1" applyBorder="1"/>
    <xf numFmtId="0" fontId="5" fillId="0" borderId="5" xfId="0" applyFont="1" applyBorder="1"/>
    <xf numFmtId="0" fontId="6" fillId="0" borderId="6" xfId="0" applyFont="1" applyBorder="1"/>
    <xf numFmtId="0" fontId="6" fillId="0" borderId="7" xfId="0" applyFont="1" applyBorder="1"/>
    <xf numFmtId="37" fontId="6" fillId="0" borderId="8" xfId="0" applyNumberFormat="1" applyFont="1" applyBorder="1" applyAlignment="1" applyProtection="1">
      <alignment horizontal="center"/>
    </xf>
    <xf numFmtId="37" fontId="6" fillId="0" borderId="9" xfId="0" applyNumberFormat="1" applyFont="1" applyBorder="1" applyAlignment="1" applyProtection="1">
      <alignment horizontal="center"/>
    </xf>
    <xf numFmtId="0" fontId="6" fillId="0" borderId="10" xfId="0" applyNumberFormat="1" applyFont="1" applyBorder="1" applyAlignment="1" applyProtection="1">
      <alignment horizontal="center"/>
    </xf>
    <xf numFmtId="0" fontId="6" fillId="0" borderId="11" xfId="0" applyNumberFormat="1" applyFont="1" applyBorder="1" applyAlignment="1" applyProtection="1">
      <alignment horizontal="center"/>
    </xf>
    <xf numFmtId="37" fontId="6" fillId="0" borderId="12" xfId="0" applyNumberFormat="1" applyFont="1" applyBorder="1" applyAlignment="1" applyProtection="1"/>
    <xf numFmtId="37" fontId="6" fillId="0" borderId="13" xfId="0" applyNumberFormat="1" applyFont="1" applyBorder="1" applyAlignment="1" applyProtection="1"/>
    <xf numFmtId="37" fontId="6" fillId="0" borderId="14" xfId="0" applyNumberFormat="1" applyFont="1" applyBorder="1" applyAlignment="1" applyProtection="1"/>
    <xf numFmtId="37" fontId="6" fillId="0" borderId="15" xfId="0" applyNumberFormat="1" applyFont="1" applyBorder="1" applyAlignment="1" applyProtection="1"/>
    <xf numFmtId="37" fontId="7" fillId="0" borderId="16" xfId="0" applyNumberFormat="1" applyFont="1" applyBorder="1" applyAlignment="1" applyProtection="1"/>
    <xf numFmtId="38" fontId="6" fillId="0" borderId="12" xfId="1" applyNumberFormat="1" applyFont="1" applyBorder="1" applyAlignment="1">
      <alignment horizontal="right"/>
    </xf>
    <xf numFmtId="38" fontId="6" fillId="0" borderId="17" xfId="0" applyNumberFormat="1" applyFont="1" applyFill="1" applyBorder="1" applyAlignment="1">
      <alignment horizontal="right"/>
    </xf>
    <xf numFmtId="38" fontId="6" fillId="0" borderId="18" xfId="0" applyNumberFormat="1" applyFont="1" applyFill="1" applyBorder="1" applyAlignment="1">
      <alignment horizontal="right"/>
    </xf>
    <xf numFmtId="38" fontId="6" fillId="0" borderId="19" xfId="0" applyNumberFormat="1" applyFont="1" applyFill="1" applyBorder="1" applyAlignment="1">
      <alignment horizontal="right"/>
    </xf>
    <xf numFmtId="38" fontId="6" fillId="0" borderId="20" xfId="0" applyNumberFormat="1" applyFont="1" applyFill="1" applyBorder="1" applyAlignment="1">
      <alignment horizontal="right"/>
    </xf>
    <xf numFmtId="38" fontId="6" fillId="0" borderId="21" xfId="0" applyNumberFormat="1" applyFont="1" applyFill="1" applyBorder="1" applyAlignment="1">
      <alignment horizontal="right"/>
    </xf>
    <xf numFmtId="38" fontId="6" fillId="0" borderId="22" xfId="0" applyNumberFormat="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8" fontId="6" fillId="2" borderId="25" xfId="1" applyNumberFormat="1" applyFont="1" applyFill="1" applyBorder="1"/>
    <xf numFmtId="38" fontId="6" fillId="2" borderId="7" xfId="0" applyNumberFormat="1" applyFont="1" applyFill="1" applyBorder="1"/>
    <xf numFmtId="38" fontId="6" fillId="2" borderId="26" xfId="0" applyNumberFormat="1" applyFont="1" applyFill="1" applyBorder="1"/>
    <xf numFmtId="38" fontId="6" fillId="2" borderId="27" xfId="1" applyNumberFormat="1" applyFont="1" applyFill="1" applyBorder="1"/>
    <xf numFmtId="38" fontId="6" fillId="2" borderId="28" xfId="0" applyNumberFormat="1" applyFont="1" applyFill="1" applyBorder="1"/>
    <xf numFmtId="38" fontId="6" fillId="2" borderId="24" xfId="0" applyNumberFormat="1" applyFont="1" applyFill="1" applyBorder="1"/>
    <xf numFmtId="38" fontId="6" fillId="0" borderId="29" xfId="0" applyNumberFormat="1" applyFont="1" applyFill="1" applyBorder="1" applyAlignment="1">
      <alignment horizontal="right"/>
    </xf>
    <xf numFmtId="38" fontId="6" fillId="0" borderId="30" xfId="0" applyNumberFormat="1" applyFont="1" applyFill="1" applyBorder="1" applyAlignment="1">
      <alignment horizontal="right"/>
    </xf>
    <xf numFmtId="38" fontId="6" fillId="0" borderId="12" xfId="0" applyNumberFormat="1" applyFont="1" applyFill="1" applyBorder="1" applyAlignment="1">
      <alignment horizontal="right"/>
    </xf>
    <xf numFmtId="38" fontId="6" fillId="0" borderId="13" xfId="0" applyNumberFormat="1" applyFont="1" applyFill="1" applyBorder="1" applyAlignment="1">
      <alignment horizontal="right"/>
    </xf>
    <xf numFmtId="38" fontId="6" fillId="0" borderId="14" xfId="0" applyNumberFormat="1" applyFont="1" applyFill="1" applyBorder="1" applyAlignment="1">
      <alignment horizontal="right"/>
    </xf>
    <xf numFmtId="38" fontId="6" fillId="0" borderId="15" xfId="0" applyNumberFormat="1" applyFont="1" applyFill="1" applyBorder="1" applyAlignment="1">
      <alignment horizontal="right"/>
    </xf>
    <xf numFmtId="38" fontId="7" fillId="0" borderId="31" xfId="0" applyNumberFormat="1" applyFont="1" applyFill="1" applyBorder="1" applyAlignment="1">
      <alignment horizontal="right"/>
    </xf>
    <xf numFmtId="38" fontId="7" fillId="0" borderId="28" xfId="0" applyNumberFormat="1" applyFont="1" applyFill="1" applyBorder="1" applyAlignment="1">
      <alignment horizontal="right"/>
    </xf>
    <xf numFmtId="38" fontId="7" fillId="0" borderId="32" xfId="0" applyNumberFormat="1" applyFont="1" applyFill="1" applyBorder="1" applyAlignment="1">
      <alignment horizontal="right"/>
    </xf>
    <xf numFmtId="38" fontId="6" fillId="0" borderId="33" xfId="0" applyNumberFormat="1" applyFont="1" applyBorder="1" applyAlignment="1">
      <alignment horizontal="center"/>
    </xf>
    <xf numFmtId="38" fontId="6" fillId="0" borderId="34" xfId="0" applyNumberFormat="1" applyFont="1" applyBorder="1" applyAlignment="1">
      <alignment horizontal="center"/>
    </xf>
    <xf numFmtId="38" fontId="6" fillId="0" borderId="35" xfId="0" applyNumberFormat="1" applyFont="1" applyBorder="1" applyAlignment="1">
      <alignment horizontal="center"/>
    </xf>
    <xf numFmtId="0" fontId="6" fillId="0" borderId="36" xfId="0" applyNumberFormat="1" applyFont="1" applyBorder="1" applyAlignment="1" applyProtection="1">
      <alignment horizontal="center"/>
    </xf>
    <xf numFmtId="0" fontId="6" fillId="0" borderId="37" xfId="0" applyNumberFormat="1" applyFont="1" applyBorder="1" applyAlignment="1" applyProtection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5" xfId="0" applyFont="1" applyBorder="1"/>
    <xf numFmtId="0" fontId="6" fillId="0" borderId="42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7" fillId="0" borderId="45" xfId="0" applyFont="1" applyFill="1" applyBorder="1"/>
    <xf numFmtId="0" fontId="7" fillId="0" borderId="0" xfId="0" applyFont="1"/>
    <xf numFmtId="0" fontId="8" fillId="0" borderId="0" xfId="3"/>
    <xf numFmtId="0" fontId="7" fillId="0" borderId="0" xfId="3" applyFont="1"/>
    <xf numFmtId="0" fontId="7" fillId="0" borderId="0" xfId="3" applyFont="1" applyAlignment="1">
      <alignment horizontal="left" indent="3"/>
    </xf>
    <xf numFmtId="0" fontId="5" fillId="0" borderId="0" xfId="3" applyFont="1" applyAlignment="1">
      <alignment vertical="center"/>
    </xf>
    <xf numFmtId="0" fontId="10" fillId="0" borderId="0" xfId="3" applyFont="1"/>
    <xf numFmtId="0" fontId="10" fillId="0" borderId="2" xfId="3" applyFont="1" applyBorder="1" applyAlignment="1">
      <alignment horizontal="center"/>
    </xf>
    <xf numFmtId="0" fontId="10" fillId="0" borderId="2" xfId="3" applyFont="1" applyBorder="1" applyAlignment="1">
      <alignment horizontal="centerContinuous"/>
    </xf>
    <xf numFmtId="0" fontId="6" fillId="0" borderId="2" xfId="3" applyFont="1" applyBorder="1" applyAlignment="1">
      <alignment horizontal="center"/>
    </xf>
    <xf numFmtId="0" fontId="7" fillId="0" borderId="2" xfId="3" applyFont="1" applyBorder="1"/>
    <xf numFmtId="49" fontId="11" fillId="0" borderId="0" xfId="3" applyNumberFormat="1" applyFont="1" applyBorder="1"/>
    <xf numFmtId="49" fontId="7" fillId="0" borderId="0" xfId="3" applyNumberFormat="1" applyFont="1" applyBorder="1" applyAlignment="1"/>
    <xf numFmtId="0" fontId="7" fillId="0" borderId="0" xfId="3" applyFont="1" applyAlignment="1"/>
    <xf numFmtId="0" fontId="7" fillId="0" borderId="0" xfId="3" applyFont="1" applyAlignment="1">
      <alignment horizontal="left"/>
    </xf>
    <xf numFmtId="0" fontId="10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Continuous"/>
    </xf>
    <xf numFmtId="0" fontId="6" fillId="0" borderId="0" xfId="3" applyFont="1" applyBorder="1" applyAlignment="1">
      <alignment horizontal="center"/>
    </xf>
    <xf numFmtId="0" fontId="12" fillId="0" borderId="0" xfId="3" applyFont="1"/>
    <xf numFmtId="0" fontId="9" fillId="0" borderId="74" xfId="3" applyFont="1" applyBorder="1" applyAlignment="1">
      <alignment horizontal="left"/>
    </xf>
    <xf numFmtId="0" fontId="10" fillId="0" borderId="79" xfId="3" applyFont="1" applyBorder="1" applyAlignment="1">
      <alignment horizontal="center"/>
    </xf>
    <xf numFmtId="49" fontId="10" fillId="0" borderId="79" xfId="3" applyNumberFormat="1" applyFont="1" applyBorder="1" applyAlignment="1">
      <alignment horizontal="centerContinuous"/>
    </xf>
    <xf numFmtId="49" fontId="10" fillId="0" borderId="79" xfId="3" applyNumberFormat="1" applyFont="1" applyBorder="1" applyAlignment="1">
      <alignment horizontal="center"/>
    </xf>
    <xf numFmtId="49" fontId="10" fillId="0" borderId="80" xfId="3" applyNumberFormat="1" applyFont="1" applyBorder="1" applyAlignment="1">
      <alignment horizontal="center"/>
    </xf>
    <xf numFmtId="49" fontId="10" fillId="0" borderId="12" xfId="3" applyNumberFormat="1" applyFont="1" applyBorder="1" applyAlignment="1">
      <alignment horizontal="centerContinuous"/>
    </xf>
    <xf numFmtId="0" fontId="6" fillId="0" borderId="0" xfId="3" applyFont="1" applyAlignment="1">
      <alignment vertical="center"/>
    </xf>
    <xf numFmtId="0" fontId="6" fillId="0" borderId="59" xfId="3" applyFont="1" applyBorder="1" applyAlignment="1">
      <alignment horizontal="centerContinuous" vertical="center"/>
    </xf>
    <xf numFmtId="0" fontId="6" fillId="0" borderId="0" xfId="3" applyFont="1"/>
    <xf numFmtId="0" fontId="6" fillId="0" borderId="25" xfId="3" applyFont="1" applyBorder="1" applyAlignment="1">
      <alignment horizontal="centerContinuous"/>
    </xf>
    <xf numFmtId="0" fontId="12" fillId="0" borderId="0" xfId="3" applyFont="1" applyAlignment="1">
      <alignment horizontal="left"/>
    </xf>
    <xf numFmtId="0" fontId="9" fillId="0" borderId="0" xfId="3" applyFont="1"/>
    <xf numFmtId="0" fontId="8" fillId="0" borderId="0" xfId="3" applyAlignment="1">
      <alignment horizontal="centerContinuous" vertical="top"/>
    </xf>
    <xf numFmtId="0" fontId="14" fillId="0" borderId="0" xfId="3" applyFont="1" applyAlignment="1">
      <alignment horizontal="centerContinuous" vertical="top"/>
    </xf>
    <xf numFmtId="0" fontId="8" fillId="0" borderId="2" xfId="3" applyBorder="1"/>
    <xf numFmtId="165" fontId="12" fillId="0" borderId="38" xfId="4" quotePrefix="1" applyNumberFormat="1" applyFont="1" applyBorder="1" applyAlignment="1">
      <alignment horizontal="right"/>
    </xf>
    <xf numFmtId="0" fontId="14" fillId="0" borderId="0" xfId="3" applyFont="1"/>
    <xf numFmtId="166" fontId="6" fillId="0" borderId="0" xfId="3" applyNumberFormat="1" applyFont="1"/>
    <xf numFmtId="0" fontId="12" fillId="0" borderId="0" xfId="3" applyFont="1" applyBorder="1"/>
    <xf numFmtId="0" fontId="12" fillId="0" borderId="0" xfId="3" applyFont="1" applyAlignment="1">
      <alignment horizontal="right"/>
    </xf>
    <xf numFmtId="0" fontId="8" fillId="0" borderId="2" xfId="3" applyBorder="1" applyAlignment="1">
      <alignment horizontal="right"/>
    </xf>
    <xf numFmtId="166" fontId="6" fillId="0" borderId="0" xfId="3" applyNumberFormat="1" applyFont="1" applyFill="1"/>
    <xf numFmtId="0" fontId="12" fillId="0" borderId="0" xfId="3" applyFont="1" applyFill="1"/>
    <xf numFmtId="165" fontId="12" fillId="0" borderId="0" xfId="4" applyNumberFormat="1" applyFont="1" applyBorder="1"/>
    <xf numFmtId="0" fontId="9" fillId="0" borderId="0" xfId="3" applyFont="1" applyAlignment="1">
      <alignment horizontal="centerContinuous"/>
    </xf>
    <xf numFmtId="0" fontId="5" fillId="0" borderId="0" xfId="3" applyFont="1" applyAlignment="1">
      <alignment vertical="top"/>
    </xf>
    <xf numFmtId="0" fontId="5" fillId="0" borderId="0" xfId="3" applyFont="1" applyBorder="1" applyAlignment="1">
      <alignment horizontal="centerContinuous" vertical="top"/>
    </xf>
    <xf numFmtId="0" fontId="5" fillId="0" borderId="0" xfId="3" applyFont="1" applyBorder="1" applyAlignment="1">
      <alignment vertical="top"/>
    </xf>
    <xf numFmtId="0" fontId="5" fillId="0" borderId="0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5" fillId="0" borderId="2" xfId="3" applyFont="1" applyBorder="1" applyAlignment="1">
      <alignment horizontal="centerContinuous" vertical="top"/>
    </xf>
    <xf numFmtId="0" fontId="5" fillId="0" borderId="2" xfId="3" applyFont="1" applyBorder="1" applyAlignment="1">
      <alignment vertical="top"/>
    </xf>
    <xf numFmtId="0" fontId="12" fillId="0" borderId="2" xfId="3" applyFont="1" applyBorder="1" applyAlignment="1">
      <alignment horizontal="left" vertical="top" indent="3"/>
    </xf>
    <xf numFmtId="0" fontId="12" fillId="0" borderId="2" xfId="3" applyFont="1" applyBorder="1"/>
    <xf numFmtId="0" fontId="5" fillId="0" borderId="0" xfId="3" applyFont="1" applyAlignment="1"/>
    <xf numFmtId="0" fontId="5" fillId="0" borderId="0" xfId="3" applyFont="1" applyBorder="1" applyAlignment="1">
      <alignment horizontal="centerContinuous"/>
    </xf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12" fillId="0" borderId="0" xfId="3" applyFont="1" applyBorder="1" applyAlignment="1">
      <alignment horizontal="left" indent="1"/>
    </xf>
    <xf numFmtId="0" fontId="12" fillId="0" borderId="0" xfId="3" applyFont="1" applyBorder="1" applyAlignment="1"/>
    <xf numFmtId="0" fontId="5" fillId="0" borderId="79" xfId="3" applyFont="1" applyBorder="1" applyAlignment="1">
      <alignment horizontal="centerContinuous" vertical="top"/>
    </xf>
    <xf numFmtId="0" fontId="9" fillId="0" borderId="0" xfId="3" applyFont="1" applyBorder="1"/>
    <xf numFmtId="0" fontId="9" fillId="0" borderId="0" xfId="3" applyFont="1" applyBorder="1" applyAlignment="1">
      <alignment horizontal="centerContinuous"/>
    </xf>
    <xf numFmtId="0" fontId="5" fillId="0" borderId="7" xfId="3" applyFont="1" applyBorder="1" applyAlignment="1">
      <alignment vertical="top"/>
    </xf>
    <xf numFmtId="0" fontId="5" fillId="0" borderId="7" xfId="3" applyFont="1" applyBorder="1" applyAlignment="1">
      <alignment horizontal="centerContinuous" vertical="top"/>
    </xf>
    <xf numFmtId="49" fontId="9" fillId="0" borderId="0" xfId="3" applyNumberFormat="1" applyFont="1" applyAlignment="1">
      <alignment horizontal="centerContinuous"/>
    </xf>
    <xf numFmtId="49" fontId="7" fillId="0" borderId="0" xfId="3" applyNumberFormat="1" applyFont="1" applyAlignment="1">
      <alignment horizontal="centerContinuous"/>
    </xf>
    <xf numFmtId="0" fontId="14" fillId="0" borderId="0" xfId="3" applyFont="1" applyAlignment="1">
      <alignment vertical="top"/>
    </xf>
    <xf numFmtId="0" fontId="12" fillId="0" borderId="0" xfId="3" applyFont="1" applyBorder="1" applyAlignment="1">
      <alignment horizontal="centerContinuous"/>
    </xf>
    <xf numFmtId="0" fontId="6" fillId="0" borderId="0" xfId="3" applyFont="1" applyBorder="1" applyAlignment="1">
      <alignment horizontal="centerContinuous"/>
    </xf>
    <xf numFmtId="0" fontId="6" fillId="0" borderId="0" xfId="3" applyFont="1" applyAlignment="1">
      <alignment horizontal="left"/>
    </xf>
    <xf numFmtId="0" fontId="6" fillId="0" borderId="0" xfId="3" applyFont="1" applyAlignment="1">
      <alignment horizontal="centerContinuous" vertical="top"/>
    </xf>
    <xf numFmtId="0" fontId="6" fillId="0" borderId="0" xfId="3" applyFont="1" applyBorder="1" applyAlignment="1"/>
    <xf numFmtId="0" fontId="6" fillId="0" borderId="0" xfId="3" applyFont="1" applyBorder="1"/>
    <xf numFmtId="0" fontId="8" fillId="0" borderId="0" xfId="3" applyBorder="1"/>
    <xf numFmtId="0" fontId="8" fillId="0" borderId="0" xfId="3" applyBorder="1" applyAlignment="1">
      <alignment horizontal="left" indent="3"/>
    </xf>
    <xf numFmtId="0" fontId="8" fillId="0" borderId="0" xfId="3" applyBorder="1" applyAlignment="1">
      <alignment vertical="center"/>
    </xf>
    <xf numFmtId="0" fontId="17" fillId="0" borderId="0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8" fillId="0" borderId="0" xfId="3" applyAlignment="1">
      <alignment horizontal="centerContinuous"/>
    </xf>
    <xf numFmtId="0" fontId="12" fillId="0" borderId="0" xfId="3" applyFont="1" applyAlignment="1">
      <alignment horizontal="centerContinuous"/>
    </xf>
    <xf numFmtId="0" fontId="19" fillId="0" borderId="0" xfId="3" applyFont="1"/>
    <xf numFmtId="0" fontId="19" fillId="0" borderId="0" xfId="3" applyFont="1" applyAlignment="1">
      <alignment horizontal="centerContinuous"/>
    </xf>
    <xf numFmtId="0" fontId="19" fillId="0" borderId="0" xfId="3" applyFont="1" applyAlignment="1">
      <alignment horizontal="left"/>
    </xf>
    <xf numFmtId="0" fontId="25" fillId="0" borderId="0" xfId="0" applyFont="1"/>
    <xf numFmtId="0" fontId="2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5" fillId="3" borderId="12" xfId="0" applyFont="1" applyFill="1" applyBorder="1"/>
    <xf numFmtId="0" fontId="5" fillId="0" borderId="0" xfId="0" applyFont="1" applyBorder="1"/>
    <xf numFmtId="0" fontId="5" fillId="0" borderId="12" xfId="0" applyFont="1" applyBorder="1"/>
    <xf numFmtId="0" fontId="14" fillId="0" borderId="12" xfId="0" applyFont="1" applyBorder="1"/>
    <xf numFmtId="0" fontId="14" fillId="0" borderId="12" xfId="0" applyFont="1" applyBorder="1" applyAlignment="1">
      <alignment horizontal="left" readingOrder="1"/>
    </xf>
    <xf numFmtId="0" fontId="5" fillId="0" borderId="12" xfId="0" applyFont="1" applyBorder="1" applyAlignment="1">
      <alignment horizontal="left"/>
    </xf>
    <xf numFmtId="0" fontId="5" fillId="0" borderId="83" xfId="0" applyFont="1" applyFill="1" applyBorder="1" applyAlignment="1">
      <alignment horizontal="left"/>
    </xf>
    <xf numFmtId="0" fontId="5" fillId="0" borderId="14" xfId="0" applyFont="1" applyBorder="1"/>
    <xf numFmtId="0" fontId="7" fillId="0" borderId="84" xfId="0" applyFont="1" applyBorder="1" applyAlignment="1">
      <alignment vertical="top"/>
    </xf>
    <xf numFmtId="0" fontId="7" fillId="0" borderId="85" xfId="0" applyFont="1" applyBorder="1" applyAlignment="1">
      <alignment vertical="top"/>
    </xf>
    <xf numFmtId="0" fontId="7" fillId="0" borderId="8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0" xfId="0" applyFont="1"/>
    <xf numFmtId="0" fontId="5" fillId="0" borderId="0" xfId="0" applyFont="1"/>
    <xf numFmtId="0" fontId="25" fillId="0" borderId="81" xfId="0" applyFont="1" applyBorder="1"/>
    <xf numFmtId="40" fontId="5" fillId="0" borderId="12" xfId="1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12" xfId="0" applyBorder="1"/>
    <xf numFmtId="40" fontId="5" fillId="0" borderId="12" xfId="1" applyFont="1" applyBorder="1"/>
    <xf numFmtId="40" fontId="5" fillId="0" borderId="12" xfId="1" applyFont="1" applyBorder="1" applyAlignment="1">
      <alignment horizontal="left"/>
    </xf>
    <xf numFmtId="40" fontId="29" fillId="0" borderId="12" xfId="1" applyFont="1" applyBorder="1" applyAlignment="1">
      <alignment horizontal="left"/>
    </xf>
    <xf numFmtId="0" fontId="29" fillId="0" borderId="12" xfId="0" applyFont="1" applyBorder="1"/>
    <xf numFmtId="0" fontId="7" fillId="0" borderId="12" xfId="0" applyFont="1" applyBorder="1"/>
    <xf numFmtId="0" fontId="5" fillId="5" borderId="12" xfId="0" applyFont="1" applyFill="1" applyBorder="1"/>
    <xf numFmtId="40" fontId="29" fillId="0" borderId="12" xfId="1" applyFont="1" applyBorder="1" applyAlignment="1"/>
    <xf numFmtId="40" fontId="5" fillId="0" borderId="14" xfId="1" applyFont="1" applyBorder="1" applyAlignment="1">
      <alignment horizontal="left"/>
    </xf>
    <xf numFmtId="0" fontId="5" fillId="0" borderId="84" xfId="0" applyFont="1" applyBorder="1"/>
    <xf numFmtId="40" fontId="29" fillId="0" borderId="85" xfId="1" applyFont="1" applyBorder="1" applyAlignment="1">
      <alignment horizontal="left" vertical="center"/>
    </xf>
    <xf numFmtId="0" fontId="5" fillId="0" borderId="86" xfId="0" applyFont="1" applyBorder="1"/>
    <xf numFmtId="0" fontId="29" fillId="0" borderId="17" xfId="0" applyFont="1" applyBorder="1"/>
    <xf numFmtId="0" fontId="10" fillId="0" borderId="0" xfId="0" applyFont="1"/>
    <xf numFmtId="0" fontId="7" fillId="0" borderId="2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0" fontId="10" fillId="0" borderId="12" xfId="0" applyFont="1" applyBorder="1"/>
    <xf numFmtId="0" fontId="5" fillId="0" borderId="6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0" fillId="0" borderId="14" xfId="0" applyFont="1" applyBorder="1"/>
    <xf numFmtId="0" fontId="22" fillId="0" borderId="84" xfId="0" applyFont="1" applyBorder="1"/>
    <xf numFmtId="0" fontId="22" fillId="0" borderId="85" xfId="0" applyFont="1" applyBorder="1"/>
    <xf numFmtId="0" fontId="22" fillId="0" borderId="86" xfId="0" applyFont="1" applyBorder="1"/>
    <xf numFmtId="0" fontId="30" fillId="0" borderId="0" xfId="0" applyFont="1" applyAlignment="1">
      <alignment horizontal="center"/>
    </xf>
    <xf numFmtId="0" fontId="5" fillId="0" borderId="84" xfId="0" applyFont="1" applyBorder="1" applyAlignment="1">
      <alignment vertical="top"/>
    </xf>
    <xf numFmtId="0" fontId="5" fillId="0" borderId="86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0" fontId="29" fillId="0" borderId="12" xfId="0" applyFont="1" applyBorder="1" applyAlignment="1"/>
    <xf numFmtId="0" fontId="5" fillId="0" borderId="14" xfId="0" applyFont="1" applyBorder="1" applyAlignment="1">
      <alignment horizontal="left"/>
    </xf>
    <xf numFmtId="0" fontId="29" fillId="0" borderId="85" xfId="0" applyFont="1" applyBorder="1" applyAlignment="1">
      <alignment horizontal="left" vertical="center"/>
    </xf>
    <xf numFmtId="43" fontId="10" fillId="0" borderId="12" xfId="4" applyFont="1" applyBorder="1"/>
    <xf numFmtId="43" fontId="10" fillId="0" borderId="12" xfId="4" applyFont="1" applyFill="1" applyBorder="1"/>
    <xf numFmtId="43" fontId="10" fillId="0" borderId="14" xfId="4" applyFont="1" applyBorder="1"/>
    <xf numFmtId="43" fontId="22" fillId="0" borderId="85" xfId="4" applyFont="1" applyBorder="1"/>
    <xf numFmtId="0" fontId="25" fillId="0" borderId="0" xfId="0" applyFont="1" applyAlignment="1">
      <alignment horizontal="center"/>
    </xf>
    <xf numFmtId="0" fontId="7" fillId="0" borderId="84" xfId="0" applyFont="1" applyBorder="1"/>
    <xf numFmtId="0" fontId="7" fillId="0" borderId="85" xfId="0" applyFont="1" applyBorder="1"/>
    <xf numFmtId="0" fontId="7" fillId="0" borderId="86" xfId="0" applyFont="1" applyBorder="1"/>
    <xf numFmtId="0" fontId="0" fillId="0" borderId="0" xfId="0" applyAlignment="1">
      <alignment horizontal="left" vertical="center"/>
    </xf>
    <xf numFmtId="0" fontId="0" fillId="0" borderId="74" xfId="0" applyBorder="1"/>
    <xf numFmtId="0" fontId="25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74" xfId="0" applyFont="1" applyBorder="1"/>
    <xf numFmtId="0" fontId="5" fillId="0" borderId="12" xfId="0" applyFont="1" applyFill="1" applyBorder="1"/>
    <xf numFmtId="0" fontId="5" fillId="0" borderId="14" xfId="0" applyFont="1" applyBorder="1" applyAlignment="1">
      <alignment horizontal="left"/>
    </xf>
    <xf numFmtId="0" fontId="5" fillId="0" borderId="85" xfId="0" applyFont="1" applyBorder="1"/>
    <xf numFmtId="0" fontId="7" fillId="0" borderId="74" xfId="0" applyFont="1" applyBorder="1"/>
    <xf numFmtId="0" fontId="7" fillId="0" borderId="0" xfId="0" applyFont="1" applyBorder="1"/>
    <xf numFmtId="49" fontId="5" fillId="0" borderId="12" xfId="0" applyNumberFormat="1" applyFont="1" applyBorder="1" applyAlignment="1">
      <alignment horizontal="left"/>
    </xf>
    <xf numFmtId="0" fontId="29" fillId="0" borderId="74" xfId="0" applyFont="1" applyBorder="1"/>
    <xf numFmtId="14" fontId="5" fillId="0" borderId="12" xfId="0" applyNumberFormat="1" applyFont="1" applyBorder="1" applyAlignment="1">
      <alignment horizontal="left"/>
    </xf>
    <xf numFmtId="0" fontId="5" fillId="0" borderId="84" xfId="0" applyFont="1" applyBorder="1" applyAlignment="1">
      <alignment horizontal="right" vertical="top"/>
    </xf>
    <xf numFmtId="0" fontId="7" fillId="0" borderId="85" xfId="0" applyFont="1" applyBorder="1" applyAlignment="1">
      <alignment horizontal="left" vertical="top"/>
    </xf>
    <xf numFmtId="0" fontId="5" fillId="0" borderId="86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12" xfId="0" applyFont="1" applyBorder="1" applyAlignment="1">
      <alignment horizontal="left" readingOrder="1"/>
    </xf>
    <xf numFmtId="0" fontId="14" fillId="0" borderId="12" xfId="0" applyFont="1" applyBorder="1" applyAlignment="1">
      <alignment horizontal="left"/>
    </xf>
    <xf numFmtId="0" fontId="29" fillId="0" borderId="85" xfId="0" applyFont="1" applyBorder="1" applyAlignment="1">
      <alignment vertical="top"/>
    </xf>
    <xf numFmtId="0" fontId="5" fillId="0" borderId="12" xfId="4" applyNumberFormat="1" applyFont="1" applyBorder="1" applyAlignment="1">
      <alignment horizontal="center"/>
    </xf>
    <xf numFmtId="0" fontId="5" fillId="0" borderId="12" xfId="4" applyNumberFormat="1" applyFont="1" applyBorder="1" applyAlignment="1">
      <alignment horizontal="left"/>
    </xf>
    <xf numFmtId="0" fontId="29" fillId="0" borderId="12" xfId="4" applyNumberFormat="1" applyFont="1" applyBorder="1" applyAlignment="1">
      <alignment horizontal="left"/>
    </xf>
    <xf numFmtId="0" fontId="5" fillId="0" borderId="12" xfId="4" applyNumberFormat="1" applyFont="1" applyBorder="1"/>
    <xf numFmtId="0" fontId="29" fillId="0" borderId="12" xfId="4" applyNumberFormat="1" applyFont="1" applyBorder="1" applyAlignment="1"/>
    <xf numFmtId="0" fontId="29" fillId="0" borderId="85" xfId="4" applyNumberFormat="1" applyFont="1" applyBorder="1" applyAlignment="1">
      <alignment horizontal="left" vertical="center"/>
    </xf>
    <xf numFmtId="0" fontId="0" fillId="0" borderId="0" xfId="4" applyNumberFormat="1" applyFont="1"/>
    <xf numFmtId="0" fontId="9" fillId="0" borderId="0" xfId="0" applyFont="1" applyAlignment="1">
      <alignment horizontal="center"/>
    </xf>
    <xf numFmtId="0" fontId="6" fillId="0" borderId="8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4" xfId="0" applyBorder="1"/>
    <xf numFmtId="0" fontId="7" fillId="0" borderId="83" xfId="0" applyFont="1" applyBorder="1" applyAlignment="1">
      <alignment horizontal="center"/>
    </xf>
    <xf numFmtId="0" fontId="5" fillId="0" borderId="29" xfId="0" applyFont="1" applyBorder="1"/>
    <xf numFmtId="0" fontId="0" fillId="3" borderId="12" xfId="0" applyFill="1" applyBorder="1"/>
    <xf numFmtId="0" fontId="6" fillId="0" borderId="12" xfId="0" applyFont="1" applyBorder="1" applyAlignment="1">
      <alignment horizontal="center"/>
    </xf>
    <xf numFmtId="43" fontId="10" fillId="3" borderId="14" xfId="4" applyFont="1" applyFill="1" applyBorder="1"/>
    <xf numFmtId="43" fontId="7" fillId="0" borderId="85" xfId="4" applyFont="1" applyBorder="1"/>
    <xf numFmtId="0" fontId="7" fillId="0" borderId="85" xfId="0" applyFont="1" applyBorder="1" applyAlignment="1">
      <alignment horizontal="left"/>
    </xf>
    <xf numFmtId="43" fontId="10" fillId="3" borderId="29" xfId="4" applyFont="1" applyFill="1" applyBorder="1"/>
    <xf numFmtId="0" fontId="6" fillId="0" borderId="2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81" xfId="0" applyBorder="1" applyAlignment="1">
      <alignment horizontal="center"/>
    </xf>
    <xf numFmtId="0" fontId="29" fillId="0" borderId="86" xfId="0" applyFont="1" applyBorder="1"/>
    <xf numFmtId="0" fontId="5" fillId="0" borderId="12" xfId="0" applyFont="1" applyBorder="1" applyAlignment="1">
      <alignment horizontal="center" vertical="center"/>
    </xf>
    <xf numFmtId="0" fontId="29" fillId="0" borderId="85" xfId="0" applyFont="1" applyBorder="1" applyAlignment="1">
      <alignment horizontal="left"/>
    </xf>
    <xf numFmtId="0" fontId="5" fillId="0" borderId="17" xfId="0" applyFont="1" applyBorder="1"/>
    <xf numFmtId="0" fontId="5" fillId="3" borderId="29" xfId="0" applyFont="1" applyFill="1" applyBorder="1"/>
    <xf numFmtId="0" fontId="5" fillId="0" borderId="29" xfId="0" applyFont="1" applyBorder="1" applyAlignment="1">
      <alignment horizontal="center"/>
    </xf>
    <xf numFmtId="38" fontId="7" fillId="0" borderId="81" xfId="1" applyNumberFormat="1" applyFont="1" applyBorder="1"/>
    <xf numFmtId="38" fontId="5" fillId="3" borderId="12" xfId="1" applyNumberFormat="1" applyFont="1" applyFill="1" applyBorder="1"/>
    <xf numFmtId="38" fontId="10" fillId="0" borderId="12" xfId="1" applyNumberFormat="1" applyFont="1" applyBorder="1" applyAlignment="1">
      <alignment horizontal="center"/>
    </xf>
    <xf numFmtId="38" fontId="25" fillId="0" borderId="0" xfId="1" applyNumberFormat="1" applyFont="1"/>
    <xf numFmtId="38" fontId="26" fillId="0" borderId="0" xfId="1" applyNumberFormat="1" applyFont="1"/>
    <xf numFmtId="38" fontId="6" fillId="0" borderId="12" xfId="1" applyNumberFormat="1" applyFont="1" applyBorder="1" applyAlignment="1">
      <alignment horizontal="center"/>
    </xf>
    <xf numFmtId="38" fontId="5" fillId="0" borderId="29" xfId="1" applyNumberFormat="1" applyFont="1" applyBorder="1" applyAlignment="1">
      <alignment horizontal="center" vertical="center"/>
    </xf>
    <xf numFmtId="38" fontId="10" fillId="0" borderId="83" xfId="1" applyNumberFormat="1" applyFont="1" applyFill="1" applyBorder="1" applyAlignment="1">
      <alignment horizontal="center"/>
    </xf>
    <xf numFmtId="38" fontId="10" fillId="3" borderId="12" xfId="1" applyNumberFormat="1" applyFont="1" applyFill="1" applyBorder="1" applyAlignment="1">
      <alignment horizontal="center"/>
    </xf>
    <xf numFmtId="38" fontId="10" fillId="3" borderId="14" xfId="1" applyNumberFormat="1" applyFont="1" applyFill="1" applyBorder="1" applyAlignment="1">
      <alignment horizontal="center"/>
    </xf>
    <xf numFmtId="38" fontId="29" fillId="0" borderId="0" xfId="1" applyNumberFormat="1" applyFont="1"/>
    <xf numFmtId="38" fontId="5" fillId="0" borderId="0" xfId="1" applyNumberFormat="1" applyFont="1"/>
    <xf numFmtId="38" fontId="5" fillId="0" borderId="81" xfId="1" applyNumberFormat="1" applyFont="1" applyBorder="1"/>
    <xf numFmtId="38" fontId="5" fillId="0" borderId="14" xfId="1" applyNumberFormat="1" applyFont="1" applyBorder="1" applyAlignment="1">
      <alignment horizontal="center"/>
    </xf>
    <xf numFmtId="38" fontId="5" fillId="3" borderId="12" xfId="1" applyNumberFormat="1" applyFont="1" applyFill="1" applyBorder="1" applyAlignment="1">
      <alignment horizontal="center"/>
    </xf>
    <xf numFmtId="38" fontId="5" fillId="0" borderId="12" xfId="1" applyNumberFormat="1" applyFont="1" applyBorder="1"/>
    <xf numFmtId="38" fontId="10" fillId="0" borderId="0" xfId="1" applyNumberFormat="1" applyFont="1"/>
    <xf numFmtId="38" fontId="10" fillId="0" borderId="12" xfId="1" applyNumberFormat="1" applyFont="1" applyFill="1" applyBorder="1" applyAlignment="1">
      <alignment horizontal="center"/>
    </xf>
    <xf numFmtId="38" fontId="10" fillId="0" borderId="14" xfId="1" applyNumberFormat="1" applyFont="1" applyFill="1" applyBorder="1" applyAlignment="1">
      <alignment horizontal="center"/>
    </xf>
    <xf numFmtId="38" fontId="5" fillId="0" borderId="29" xfId="1" applyNumberFormat="1" applyFont="1" applyFill="1" applyBorder="1" applyAlignment="1">
      <alignment horizontal="center" vertical="top"/>
    </xf>
    <xf numFmtId="38" fontId="5" fillId="0" borderId="12" xfId="1" applyNumberFormat="1" applyFont="1" applyFill="1" applyBorder="1"/>
    <xf numFmtId="38" fontId="29" fillId="0" borderId="12" xfId="1" applyNumberFormat="1" applyFont="1" applyFill="1" applyBorder="1"/>
    <xf numFmtId="167" fontId="0" fillId="0" borderId="0" xfId="1" applyNumberFormat="1" applyFont="1"/>
    <xf numFmtId="38" fontId="14" fillId="0" borderId="14" xfId="1" applyNumberFormat="1" applyFont="1" applyBorder="1" applyAlignment="1">
      <alignment horizontal="center"/>
    </xf>
    <xf numFmtId="38" fontId="14" fillId="0" borderId="25" xfId="1" applyNumberFormat="1" applyFont="1" applyBorder="1" applyAlignment="1">
      <alignment horizontal="center"/>
    </xf>
    <xf numFmtId="38" fontId="14" fillId="0" borderId="83" xfId="1" applyNumberFormat="1" applyFont="1" applyFill="1" applyBorder="1" applyAlignment="1">
      <alignment horizontal="center" vertical="top"/>
    </xf>
    <xf numFmtId="38" fontId="14" fillId="0" borderId="74" xfId="1" applyNumberFormat="1" applyFont="1" applyFill="1" applyBorder="1" applyAlignment="1">
      <alignment horizontal="center" vertical="top"/>
    </xf>
    <xf numFmtId="38" fontId="10" fillId="0" borderId="12" xfId="1" applyNumberFormat="1" applyFont="1" applyFill="1" applyBorder="1"/>
    <xf numFmtId="38" fontId="22" fillId="0" borderId="12" xfId="1" applyNumberFormat="1" applyFont="1" applyFill="1" applyBorder="1"/>
    <xf numFmtId="38" fontId="10" fillId="0" borderId="14" xfId="1" applyNumberFormat="1" applyFont="1" applyFill="1" applyBorder="1"/>
    <xf numFmtId="38" fontId="22" fillId="0" borderId="85" xfId="1" applyNumberFormat="1" applyFont="1" applyFill="1" applyBorder="1"/>
    <xf numFmtId="38" fontId="0" fillId="0" borderId="0" xfId="1" applyNumberFormat="1" applyFont="1" applyFill="1"/>
    <xf numFmtId="38" fontId="10" fillId="0" borderId="12" xfId="1" applyNumberFormat="1" applyFont="1" applyBorder="1"/>
    <xf numFmtId="38" fontId="22" fillId="0" borderId="12" xfId="1" applyNumberFormat="1" applyFont="1" applyBorder="1"/>
    <xf numFmtId="38" fontId="10" fillId="0" borderId="14" xfId="1" applyNumberFormat="1" applyFont="1" applyBorder="1"/>
    <xf numFmtId="38" fontId="22" fillId="0" borderId="85" xfId="1" applyNumberFormat="1" applyFont="1" applyBorder="1"/>
    <xf numFmtId="167" fontId="7" fillId="0" borderId="81" xfId="1" applyNumberFormat="1" applyFont="1" applyBorder="1"/>
    <xf numFmtId="167" fontId="5" fillId="0" borderId="12" xfId="1" applyNumberFormat="1" applyFont="1" applyFill="1" applyBorder="1"/>
    <xf numFmtId="167" fontId="10" fillId="0" borderId="12" xfId="1" applyNumberFormat="1" applyFont="1" applyFill="1" applyBorder="1" applyAlignment="1">
      <alignment horizontal="center"/>
    </xf>
    <xf numFmtId="38" fontId="10" fillId="0" borderId="12" xfId="1" applyNumberFormat="1" applyFont="1" applyFill="1" applyBorder="1" applyAlignment="1">
      <alignment horizontal="right"/>
    </xf>
    <xf numFmtId="38" fontId="10" fillId="0" borderId="12" xfId="1" applyNumberFormat="1" applyFont="1" applyBorder="1" applyAlignment="1">
      <alignment horizontal="right"/>
    </xf>
    <xf numFmtId="38" fontId="10" fillId="3" borderId="14" xfId="1" applyNumberFormat="1" applyFont="1" applyFill="1" applyBorder="1" applyAlignment="1">
      <alignment horizontal="right"/>
    </xf>
    <xf numFmtId="38" fontId="7" fillId="0" borderId="85" xfId="1" applyNumberFormat="1" applyFont="1" applyBorder="1" applyAlignment="1">
      <alignment horizontal="right" vertical="top"/>
    </xf>
    <xf numFmtId="38" fontId="0" fillId="0" borderId="0" xfId="1" applyNumberFormat="1" applyFont="1" applyAlignment="1">
      <alignment horizontal="right"/>
    </xf>
    <xf numFmtId="38" fontId="4" fillId="0" borderId="0" xfId="1" applyNumberFormat="1" applyFont="1"/>
    <xf numFmtId="38" fontId="25" fillId="0" borderId="81" xfId="1" applyNumberFormat="1" applyFont="1" applyBorder="1"/>
    <xf numFmtId="38" fontId="5" fillId="0" borderId="12" xfId="1" applyNumberFormat="1" applyFont="1" applyBorder="1" applyAlignment="1">
      <alignment horizontal="center"/>
    </xf>
    <xf numFmtId="38" fontId="5" fillId="0" borderId="12" xfId="1" applyNumberFormat="1" applyFont="1" applyBorder="1" applyAlignment="1">
      <alignment horizontal="right"/>
    </xf>
    <xf numFmtId="38" fontId="0" fillId="0" borderId="12" xfId="1" applyNumberFormat="1" applyFont="1" applyBorder="1" applyAlignment="1">
      <alignment horizontal="right"/>
    </xf>
    <xf numFmtId="38" fontId="7" fillId="0" borderId="12" xfId="1" applyNumberFormat="1" applyFont="1" applyBorder="1" applyAlignment="1">
      <alignment horizontal="right"/>
    </xf>
    <xf numFmtId="38" fontId="6" fillId="0" borderId="0" xfId="1" applyNumberFormat="1" applyFont="1"/>
    <xf numFmtId="38" fontId="5" fillId="0" borderId="14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center"/>
    </xf>
    <xf numFmtId="38" fontId="0" fillId="0" borderId="12" xfId="1" applyNumberFormat="1" applyFont="1" applyFill="1" applyBorder="1"/>
    <xf numFmtId="38" fontId="7" fillId="0" borderId="12" xfId="1" applyNumberFormat="1" applyFont="1" applyFill="1" applyBorder="1"/>
    <xf numFmtId="38" fontId="14" fillId="0" borderId="14" xfId="1" applyNumberFormat="1" applyFont="1" applyFill="1" applyBorder="1" applyAlignment="1">
      <alignment horizontal="center"/>
    </xf>
    <xf numFmtId="38" fontId="14" fillId="0" borderId="25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8" fontId="0" fillId="0" borderId="0" xfId="1" applyNumberFormat="1" applyFont="1" applyFill="1" applyAlignment="1">
      <alignment horizontal="right"/>
    </xf>
    <xf numFmtId="38" fontId="10" fillId="0" borderId="14" xfId="1" applyNumberFormat="1" applyFont="1" applyFill="1" applyBorder="1" applyAlignment="1">
      <alignment horizontal="right"/>
    </xf>
    <xf numFmtId="38" fontId="7" fillId="0" borderId="85" xfId="1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22" fillId="0" borderId="12" xfId="0" applyFont="1" applyBorder="1" applyAlignment="1"/>
    <xf numFmtId="0" fontId="22" fillId="0" borderId="85" xfId="0" applyFont="1" applyBorder="1" applyAlignment="1">
      <alignment horizontal="left" vertical="center"/>
    </xf>
    <xf numFmtId="38" fontId="10" fillId="0" borderId="0" xfId="1" applyNumberFormat="1" applyFont="1" applyFill="1"/>
    <xf numFmtId="38" fontId="6" fillId="0" borderId="0" xfId="1" applyNumberFormat="1" applyFont="1" applyAlignment="1">
      <alignment horizontal="center"/>
    </xf>
    <xf numFmtId="38" fontId="0" fillId="0" borderId="29" xfId="1" applyNumberFormat="1" applyFont="1" applyBorder="1" applyAlignment="1">
      <alignment horizontal="center" vertical="center"/>
    </xf>
    <xf numFmtId="38" fontId="6" fillId="0" borderId="12" xfId="1" applyNumberFormat="1" applyFont="1" applyFill="1" applyBorder="1" applyAlignment="1">
      <alignment horizontal="right"/>
    </xf>
    <xf numFmtId="38" fontId="6" fillId="0" borderId="14" xfId="1" applyNumberFormat="1" applyFont="1" applyFill="1" applyBorder="1" applyAlignment="1">
      <alignment horizontal="center"/>
    </xf>
    <xf numFmtId="38" fontId="6" fillId="3" borderId="14" xfId="1" applyNumberFormat="1" applyFont="1" applyFill="1" applyBorder="1" applyAlignment="1">
      <alignment horizontal="center"/>
    </xf>
    <xf numFmtId="38" fontId="6" fillId="3" borderId="83" xfId="1" applyNumberFormat="1" applyFont="1" applyFill="1" applyBorder="1" applyAlignment="1">
      <alignment horizontal="center"/>
    </xf>
    <xf numFmtId="38" fontId="6" fillId="3" borderId="29" xfId="1" applyNumberFormat="1" applyFont="1" applyFill="1" applyBorder="1" applyAlignment="1">
      <alignment horizontal="center"/>
    </xf>
    <xf numFmtId="38" fontId="6" fillId="3" borderId="12" xfId="1" applyNumberFormat="1" applyFont="1" applyFill="1" applyBorder="1" applyAlignment="1">
      <alignment horizontal="center"/>
    </xf>
    <xf numFmtId="38" fontId="6" fillId="0" borderId="14" xfId="1" applyNumberFormat="1" applyFont="1" applyFill="1" applyBorder="1" applyAlignment="1">
      <alignment horizontal="right"/>
    </xf>
    <xf numFmtId="38" fontId="26" fillId="0" borderId="0" xfId="1" applyNumberFormat="1" applyFont="1" applyAlignment="1">
      <alignment horizontal="center"/>
    </xf>
    <xf numFmtId="38" fontId="0" fillId="0" borderId="81" xfId="1" applyNumberFormat="1" applyFont="1" applyBorder="1" applyAlignment="1">
      <alignment horizontal="left" vertical="center"/>
    </xf>
    <xf numFmtId="38" fontId="6" fillId="0" borderId="12" xfId="1" applyNumberFormat="1" applyFont="1" applyFill="1" applyBorder="1" applyAlignment="1"/>
    <xf numFmtId="38" fontId="6" fillId="3" borderId="14" xfId="1" applyNumberFormat="1" applyFont="1" applyFill="1" applyBorder="1" applyAlignment="1"/>
    <xf numFmtId="38" fontId="7" fillId="0" borderId="85" xfId="1" applyNumberFormat="1" applyFont="1" applyFill="1" applyBorder="1" applyAlignment="1"/>
    <xf numFmtId="38" fontId="6" fillId="3" borderId="83" xfId="1" applyNumberFormat="1" applyFont="1" applyFill="1" applyBorder="1" applyAlignment="1"/>
    <xf numFmtId="38" fontId="6" fillId="3" borderId="29" xfId="1" applyNumberFormat="1" applyFont="1" applyFill="1" applyBorder="1" applyAlignment="1"/>
    <xf numFmtId="38" fontId="6" fillId="3" borderId="12" xfId="1" applyNumberFormat="1" applyFont="1" applyFill="1" applyBorder="1" applyAlignment="1"/>
    <xf numFmtId="38" fontId="6" fillId="0" borderId="14" xfId="1" applyNumberFormat="1" applyFont="1" applyFill="1" applyBorder="1" applyAlignment="1"/>
    <xf numFmtId="38" fontId="10" fillId="3" borderId="83" xfId="1" applyNumberFormat="1" applyFont="1" applyFill="1" applyBorder="1" applyAlignment="1">
      <alignment horizontal="center"/>
    </xf>
    <xf numFmtId="38" fontId="10" fillId="3" borderId="29" xfId="1" applyNumberFormat="1" applyFont="1" applyFill="1" applyBorder="1" applyAlignment="1">
      <alignment horizontal="center"/>
    </xf>
    <xf numFmtId="38" fontId="10" fillId="0" borderId="29" xfId="1" applyNumberFormat="1" applyFont="1" applyFill="1" applyBorder="1" applyAlignment="1">
      <alignment horizontal="center"/>
    </xf>
    <xf numFmtId="38" fontId="8" fillId="0" borderId="29" xfId="1" applyNumberFormat="1" applyFont="1" applyFill="1" applyBorder="1" applyAlignment="1">
      <alignment horizontal="center" vertical="center"/>
    </xf>
    <xf numFmtId="38" fontId="5" fillId="0" borderId="29" xfId="1" applyNumberFormat="1" applyFont="1" applyFill="1" applyBorder="1" applyAlignment="1">
      <alignment horizontal="center" vertical="center"/>
    </xf>
    <xf numFmtId="38" fontId="6" fillId="0" borderId="83" xfId="1" applyNumberFormat="1" applyFont="1" applyFill="1" applyBorder="1" applyAlignment="1">
      <alignment horizontal="center"/>
    </xf>
    <xf numFmtId="38" fontId="6" fillId="0" borderId="29" xfId="1" applyNumberFormat="1" applyFont="1" applyFill="1" applyBorder="1" applyAlignment="1">
      <alignment horizontal="center"/>
    </xf>
    <xf numFmtId="38" fontId="6" fillId="0" borderId="12" xfId="1" applyNumberFormat="1" applyFont="1" applyFill="1" applyBorder="1" applyAlignment="1">
      <alignment horizontal="center"/>
    </xf>
    <xf numFmtId="38" fontId="7" fillId="0" borderId="85" xfId="1" applyNumberFormat="1" applyFont="1" applyFill="1" applyBorder="1" applyAlignment="1">
      <alignment horizontal="right" vertical="top"/>
    </xf>
    <xf numFmtId="38" fontId="5" fillId="4" borderId="12" xfId="1" applyNumberFormat="1" applyFont="1" applyFill="1" applyBorder="1"/>
    <xf numFmtId="38" fontId="0" fillId="0" borderId="29" xfId="1" applyNumberFormat="1" applyFont="1" applyFill="1" applyBorder="1" applyAlignment="1">
      <alignment horizontal="center" vertical="center"/>
    </xf>
    <xf numFmtId="38" fontId="7" fillId="0" borderId="12" xfId="1" applyNumberFormat="1" applyFont="1" applyFill="1" applyBorder="1" applyAlignment="1">
      <alignment horizontal="right"/>
    </xf>
    <xf numFmtId="38" fontId="0" fillId="0" borderId="0" xfId="1" applyNumberFormat="1" applyFont="1" applyFill="1" applyBorder="1"/>
    <xf numFmtId="38" fontId="22" fillId="0" borderId="12" xfId="1" applyNumberFormat="1" applyFont="1" applyBorder="1" applyAlignment="1">
      <alignment horizontal="right"/>
    </xf>
    <xf numFmtId="38" fontId="5" fillId="0" borderId="0" xfId="1" applyNumberFormat="1" applyFont="1" applyAlignment="1">
      <alignment horizontal="right"/>
    </xf>
    <xf numFmtId="38" fontId="5" fillId="6" borderId="14" xfId="1" applyNumberFormat="1" applyFont="1" applyFill="1" applyBorder="1" applyAlignment="1">
      <alignment horizontal="right"/>
    </xf>
    <xf numFmtId="38" fontId="5" fillId="0" borderId="0" xfId="1" applyNumberFormat="1" applyFont="1" applyFill="1"/>
    <xf numFmtId="38" fontId="34" fillId="0" borderId="12" xfId="1" applyNumberFormat="1" applyFont="1" applyFill="1" applyBorder="1"/>
    <xf numFmtId="38" fontId="34" fillId="0" borderId="0" xfId="1" applyNumberFormat="1" applyFont="1" applyFill="1"/>
    <xf numFmtId="38" fontId="25" fillId="0" borderId="0" xfId="1" applyNumberFormat="1" applyFont="1" applyAlignment="1">
      <alignment horizontal="right"/>
    </xf>
    <xf numFmtId="38" fontId="6" fillId="3" borderId="14" xfId="1" applyNumberFormat="1" applyFont="1" applyFill="1" applyBorder="1" applyAlignment="1">
      <alignment horizontal="right"/>
    </xf>
    <xf numFmtId="38" fontId="6" fillId="0" borderId="0" xfId="1" applyNumberFormat="1" applyFont="1" applyFill="1" applyAlignment="1">
      <alignment horizontal="right"/>
    </xf>
    <xf numFmtId="38" fontId="29" fillId="0" borderId="12" xfId="1" applyNumberFormat="1" applyFont="1" applyFill="1" applyBorder="1" applyAlignment="1">
      <alignment horizontal="right"/>
    </xf>
    <xf numFmtId="38" fontId="29" fillId="0" borderId="85" xfId="1" applyNumberFormat="1" applyFont="1" applyFill="1" applyBorder="1" applyAlignment="1">
      <alignment horizontal="right"/>
    </xf>
    <xf numFmtId="38" fontId="6" fillId="0" borderId="0" xfId="1" applyNumberFormat="1" applyFont="1" applyAlignment="1">
      <alignment horizontal="right"/>
    </xf>
    <xf numFmtId="38" fontId="0" fillId="0" borderId="0" xfId="1" applyNumberFormat="1" applyFont="1" applyAlignment="1">
      <alignment horizontal="left"/>
    </xf>
    <xf numFmtId="38" fontId="10" fillId="3" borderId="12" xfId="1" applyNumberFormat="1" applyFont="1" applyFill="1" applyBorder="1"/>
    <xf numFmtId="38" fontId="10" fillId="3" borderId="14" xfId="1" applyNumberFormat="1" applyFont="1" applyFill="1" applyBorder="1"/>
    <xf numFmtId="38" fontId="7" fillId="0" borderId="85" xfId="1" applyNumberFormat="1" applyFont="1" applyBorder="1"/>
    <xf numFmtId="38" fontId="10" fillId="3" borderId="29" xfId="1" applyNumberFormat="1" applyFont="1" applyFill="1" applyBorder="1"/>
    <xf numFmtId="38" fontId="5" fillId="0" borderId="83" xfId="1" applyNumberFormat="1" applyFont="1" applyFill="1" applyBorder="1" applyAlignment="1">
      <alignment horizontal="center"/>
    </xf>
    <xf numFmtId="38" fontId="5" fillId="0" borderId="29" xfId="1" applyNumberFormat="1" applyFont="1" applyFill="1" applyBorder="1" applyAlignment="1">
      <alignment horizontal="center"/>
    </xf>
    <xf numFmtId="38" fontId="7" fillId="0" borderId="85" xfId="1" applyNumberFormat="1" applyFont="1" applyFill="1" applyBorder="1"/>
    <xf numFmtId="38" fontId="10" fillId="0" borderId="29" xfId="1" applyNumberFormat="1" applyFont="1" applyFill="1" applyBorder="1"/>
    <xf numFmtId="38" fontId="6" fillId="0" borderId="0" xfId="1" applyNumberFormat="1" applyFont="1" applyBorder="1"/>
    <xf numFmtId="38" fontId="6" fillId="0" borderId="0" xfId="1" applyNumberFormat="1" applyFont="1" applyBorder="1" applyAlignment="1">
      <alignment horizontal="right"/>
    </xf>
    <xf numFmtId="38" fontId="5" fillId="3" borderId="14" xfId="1" applyNumberFormat="1" applyFont="1" applyFill="1" applyBorder="1" applyAlignment="1">
      <alignment horizontal="right"/>
    </xf>
    <xf numFmtId="38" fontId="5" fillId="3" borderId="29" xfId="1" applyNumberFormat="1" applyFont="1" applyFill="1" applyBorder="1" applyAlignment="1">
      <alignment horizontal="right"/>
    </xf>
    <xf numFmtId="38" fontId="5" fillId="3" borderId="12" xfId="1" applyNumberFormat="1" applyFont="1" applyFill="1" applyBorder="1" applyAlignment="1">
      <alignment horizontal="right"/>
    </xf>
    <xf numFmtId="38" fontId="5" fillId="0" borderId="14" xfId="1" applyNumberFormat="1" applyFont="1" applyBorder="1" applyAlignment="1">
      <alignment horizontal="right"/>
    </xf>
    <xf numFmtId="38" fontId="5" fillId="0" borderId="14" xfId="1" applyNumberFormat="1" applyFont="1" applyFill="1" applyBorder="1" applyAlignment="1">
      <alignment horizontal="right"/>
    </xf>
    <xf numFmtId="38" fontId="5" fillId="0" borderId="29" xfId="1" applyNumberFormat="1" applyFont="1" applyFill="1" applyBorder="1" applyAlignment="1">
      <alignment horizontal="right"/>
    </xf>
    <xf numFmtId="38" fontId="5" fillId="3" borderId="14" xfId="1" applyNumberFormat="1" applyFont="1" applyFill="1" applyBorder="1"/>
    <xf numFmtId="38" fontId="5" fillId="3" borderId="29" xfId="1" applyNumberFormat="1" applyFont="1" applyFill="1" applyBorder="1"/>
    <xf numFmtId="38" fontId="5" fillId="0" borderId="14" xfId="1" applyNumberFormat="1" applyFont="1" applyBorder="1"/>
    <xf numFmtId="38" fontId="5" fillId="0" borderId="14" xfId="1" applyNumberFormat="1" applyFont="1" applyFill="1" applyBorder="1"/>
    <xf numFmtId="38" fontId="29" fillId="0" borderId="85" xfId="1" applyNumberFormat="1" applyFont="1" applyFill="1" applyBorder="1"/>
    <xf numFmtId="38" fontId="5" fillId="0" borderId="29" xfId="1" applyNumberFormat="1" applyFont="1" applyFill="1" applyBorder="1"/>
    <xf numFmtId="49" fontId="6" fillId="0" borderId="1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38" fontId="10" fillId="0" borderId="83" xfId="1" applyNumberFormat="1" applyFont="1" applyFill="1" applyBorder="1" applyAlignment="1">
      <alignment horizontal="right"/>
    </xf>
    <xf numFmtId="38" fontId="10" fillId="3" borderId="12" xfId="1" applyNumberFormat="1" applyFont="1" applyFill="1" applyBorder="1" applyAlignment="1">
      <alignment horizontal="right"/>
    </xf>
    <xf numFmtId="38" fontId="10" fillId="0" borderId="14" xfId="1" applyNumberFormat="1" applyFont="1" applyBorder="1" applyAlignment="1">
      <alignment horizontal="right"/>
    </xf>
    <xf numFmtId="38" fontId="10" fillId="4" borderId="14" xfId="1" applyNumberFormat="1" applyFont="1" applyFill="1" applyBorder="1" applyAlignment="1">
      <alignment horizontal="right"/>
    </xf>
    <xf numFmtId="37" fontId="6" fillId="0" borderId="12" xfId="0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/>
    <xf numFmtId="38" fontId="10" fillId="0" borderId="12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7" fontId="7" fillId="0" borderId="16" xfId="0" applyNumberFormat="1" applyFont="1" applyFill="1" applyBorder="1" applyAlignment="1" applyProtection="1"/>
    <xf numFmtId="0" fontId="5" fillId="0" borderId="6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38" fontId="7" fillId="0" borderId="12" xfId="1" applyNumberFormat="1" applyFont="1" applyFill="1" applyBorder="1" applyAlignment="1"/>
    <xf numFmtId="38" fontId="22" fillId="0" borderId="12" xfId="1" applyNumberFormat="1" applyFont="1" applyFill="1" applyBorder="1" applyAlignment="1">
      <alignment horizontal="right"/>
    </xf>
    <xf numFmtId="9" fontId="25" fillId="0" borderId="0" xfId="7" applyFont="1"/>
    <xf numFmtId="0" fontId="6" fillId="0" borderId="6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38" fontId="5" fillId="0" borderId="12" xfId="1" applyNumberFormat="1" applyFont="1" applyFill="1" applyBorder="1" applyAlignment="1">
      <alignment horizontal="right"/>
    </xf>
    <xf numFmtId="40" fontId="5" fillId="0" borderId="12" xfId="1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7" fillId="0" borderId="0" xfId="0" applyFont="1"/>
    <xf numFmtId="49" fontId="37" fillId="0" borderId="0" xfId="0" applyNumberFormat="1" applyFont="1"/>
    <xf numFmtId="38" fontId="37" fillId="0" borderId="0" xfId="1" applyNumberFormat="1" applyFont="1"/>
    <xf numFmtId="38" fontId="37" fillId="0" borderId="0" xfId="0" applyNumberFormat="1" applyFont="1"/>
    <xf numFmtId="38" fontId="37" fillId="0" borderId="81" xfId="1" applyNumberFormat="1" applyFont="1" applyBorder="1"/>
    <xf numFmtId="38" fontId="37" fillId="0" borderId="81" xfId="0" applyNumberFormat="1" applyFont="1" applyBorder="1"/>
    <xf numFmtId="38" fontId="37" fillId="0" borderId="0" xfId="0" applyNumberFormat="1" applyFont="1" applyBorder="1"/>
    <xf numFmtId="38" fontId="5" fillId="0" borderId="0" xfId="1" applyNumberFormat="1" applyFont="1" applyAlignment="1">
      <alignment horizontal="center"/>
    </xf>
    <xf numFmtId="0" fontId="41" fillId="0" borderId="0" xfId="0" applyFont="1"/>
    <xf numFmtId="38" fontId="42" fillId="0" borderId="0" xfId="1" applyNumberFormat="1" applyFont="1"/>
    <xf numFmtId="0" fontId="43" fillId="0" borderId="0" xfId="0" applyFont="1"/>
    <xf numFmtId="0" fontId="44" fillId="0" borderId="0" xfId="0" applyFont="1"/>
    <xf numFmtId="38" fontId="10" fillId="0" borderId="0" xfId="1" applyNumberFormat="1" applyFont="1" applyAlignment="1">
      <alignment horizontal="center"/>
    </xf>
    <xf numFmtId="0" fontId="39" fillId="0" borderId="0" xfId="0" applyFont="1"/>
    <xf numFmtId="0" fontId="45" fillId="0" borderId="0" xfId="0" applyFont="1"/>
    <xf numFmtId="0" fontId="39" fillId="0" borderId="0" xfId="0" applyFont="1" applyFill="1"/>
    <xf numFmtId="38" fontId="46" fillId="0" borderId="0" xfId="1" applyNumberFormat="1" applyFont="1"/>
    <xf numFmtId="38" fontId="41" fillId="0" borderId="0" xfId="1" applyNumberFormat="1" applyFont="1"/>
    <xf numFmtId="0" fontId="1" fillId="0" borderId="81" xfId="0" applyFont="1" applyBorder="1" applyAlignment="1">
      <alignment horizontal="center"/>
    </xf>
    <xf numFmtId="38" fontId="1" fillId="0" borderId="0" xfId="1" applyNumberFormat="1" applyFont="1"/>
    <xf numFmtId="167" fontId="1" fillId="0" borderId="0" xfId="1" applyNumberFormat="1" applyFont="1"/>
    <xf numFmtId="38" fontId="1" fillId="0" borderId="0" xfId="1" applyNumberFormat="1" applyFont="1" applyBorder="1" applyAlignment="1">
      <alignment horizontal="right"/>
    </xf>
    <xf numFmtId="38" fontId="1" fillId="0" borderId="0" xfId="1" applyNumberFormat="1" applyFont="1" applyBorder="1"/>
    <xf numFmtId="38" fontId="1" fillId="0" borderId="0" xfId="1" applyNumberFormat="1" applyFont="1" applyAlignment="1">
      <alignment horizontal="righ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5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6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62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7" fillId="0" borderId="7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6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6" fontId="6" fillId="0" borderId="66" xfId="2" applyNumberFormat="1" applyFont="1" applyFill="1" applyBorder="1" applyAlignment="1">
      <alignment horizontal="center"/>
    </xf>
    <xf numFmtId="6" fontId="6" fillId="0" borderId="39" xfId="2" applyNumberFormat="1" applyFont="1" applyFill="1" applyBorder="1" applyAlignment="1">
      <alignment horizontal="center"/>
    </xf>
    <xf numFmtId="6" fontId="6" fillId="0" borderId="25" xfId="2" applyNumberFormat="1" applyFont="1" applyFill="1" applyBorder="1" applyAlignment="1">
      <alignment horizontal="center"/>
    </xf>
    <xf numFmtId="6" fontId="6" fillId="0" borderId="50" xfId="2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46" xfId="0" applyFont="1" applyFill="1" applyBorder="1" applyAlignment="1">
      <alignment horizontal="center"/>
    </xf>
    <xf numFmtId="0" fontId="7" fillId="0" borderId="67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6" fontId="6" fillId="0" borderId="40" xfId="2" applyNumberFormat="1" applyFont="1" applyFill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6" fontId="6" fillId="0" borderId="60" xfId="2" applyNumberFormat="1" applyFont="1" applyFill="1" applyBorder="1" applyAlignment="1">
      <alignment horizontal="center"/>
    </xf>
    <xf numFmtId="6" fontId="6" fillId="0" borderId="18" xfId="2" applyNumberFormat="1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6" fontId="6" fillId="0" borderId="17" xfId="2" applyNumberFormat="1" applyFont="1" applyFill="1" applyBorder="1" applyAlignment="1">
      <alignment horizontal="center"/>
    </xf>
    <xf numFmtId="0" fontId="6" fillId="0" borderId="75" xfId="0" applyFont="1" applyBorder="1" applyAlignment="1">
      <alignment horizontal="left"/>
    </xf>
    <xf numFmtId="0" fontId="6" fillId="0" borderId="76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26" xfId="0" applyFont="1" applyFill="1" applyBorder="1" applyAlignment="1">
      <alignment horizontal="center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6" fontId="6" fillId="0" borderId="5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59" xfId="3" applyFont="1" applyBorder="1" applyAlignment="1">
      <alignment horizontal="center" vertical="center"/>
    </xf>
    <xf numFmtId="0" fontId="6" fillId="0" borderId="81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60" xfId="3" applyFont="1" applyBorder="1" applyAlignment="1">
      <alignment horizontal="center" vertical="center" wrapText="1"/>
    </xf>
    <xf numFmtId="0" fontId="6" fillId="0" borderId="17" xfId="3" applyFont="1" applyBorder="1" applyAlignment="1">
      <alignment horizontal="center" vertical="center" wrapText="1"/>
    </xf>
    <xf numFmtId="0" fontId="6" fillId="0" borderId="60" xfId="3" applyFont="1" applyBorder="1" applyAlignment="1">
      <alignment horizontal="center" wrapText="1"/>
    </xf>
    <xf numFmtId="0" fontId="6" fillId="0" borderId="1" xfId="3" applyFont="1" applyBorder="1" applyAlignment="1">
      <alignment horizontal="center" wrapText="1"/>
    </xf>
    <xf numFmtId="0" fontId="6" fillId="0" borderId="17" xfId="3" applyFont="1" applyBorder="1" applyAlignment="1">
      <alignment horizontal="center" wrapText="1"/>
    </xf>
    <xf numFmtId="0" fontId="6" fillId="0" borderId="60" xfId="3" applyFont="1" applyBorder="1" applyAlignment="1" applyProtection="1">
      <alignment horizontal="center" wrapText="1"/>
    </xf>
    <xf numFmtId="0" fontId="6" fillId="0" borderId="1" xfId="3" applyFont="1" applyBorder="1" applyAlignment="1" applyProtection="1">
      <alignment horizontal="center" wrapText="1"/>
    </xf>
    <xf numFmtId="0" fontId="6" fillId="0" borderId="17" xfId="3" applyFont="1" applyBorder="1" applyAlignment="1" applyProtection="1">
      <alignment horizontal="center" wrapText="1"/>
    </xf>
    <xf numFmtId="49" fontId="6" fillId="0" borderId="60" xfId="3" applyNumberFormat="1" applyFont="1" applyBorder="1" applyAlignment="1">
      <alignment horizontal="center"/>
    </xf>
    <xf numFmtId="49" fontId="6" fillId="0" borderId="17" xfId="3" applyNumberFormat="1" applyFont="1" applyBorder="1" applyAlignment="1">
      <alignment horizontal="center"/>
    </xf>
    <xf numFmtId="0" fontId="6" fillId="0" borderId="60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49" fontId="6" fillId="0" borderId="1" xfId="3" applyNumberFormat="1" applyFont="1" applyBorder="1" applyAlignment="1">
      <alignment horizontal="center"/>
    </xf>
    <xf numFmtId="49" fontId="10" fillId="0" borderId="60" xfId="3" applyNumberFormat="1" applyFont="1" applyBorder="1" applyAlignment="1">
      <alignment horizontal="center"/>
    </xf>
    <xf numFmtId="49" fontId="10" fillId="0" borderId="1" xfId="3" applyNumberFormat="1" applyFont="1" applyBorder="1" applyAlignment="1">
      <alignment horizontal="center"/>
    </xf>
    <xf numFmtId="49" fontId="10" fillId="0" borderId="17" xfId="3" applyNumberFormat="1" applyFont="1" applyBorder="1" applyAlignment="1">
      <alignment horizontal="center"/>
    </xf>
    <xf numFmtId="0" fontId="6" fillId="0" borderId="60" xfId="3" applyFont="1" applyBorder="1" applyAlignment="1">
      <alignment horizontal="left"/>
    </xf>
    <xf numFmtId="0" fontId="6" fillId="0" borderId="1" xfId="3" applyFont="1" applyBorder="1" applyAlignment="1">
      <alignment horizontal="left"/>
    </xf>
    <xf numFmtId="0" fontId="6" fillId="0" borderId="17" xfId="3" applyFont="1" applyBorder="1" applyAlignment="1">
      <alignment horizontal="left"/>
    </xf>
    <xf numFmtId="0" fontId="14" fillId="0" borderId="0" xfId="3" applyFont="1" applyBorder="1" applyAlignment="1">
      <alignment horizontal="center" vertical="top"/>
    </xf>
    <xf numFmtId="49" fontId="9" fillId="0" borderId="81" xfId="3" applyNumberFormat="1" applyFont="1" applyBorder="1" applyAlignment="1">
      <alignment horizontal="center"/>
    </xf>
    <xf numFmtId="0" fontId="12" fillId="0" borderId="60" xfId="3" applyNumberFormat="1" applyFont="1" applyBorder="1" applyAlignment="1">
      <alignment horizontal="center"/>
    </xf>
    <xf numFmtId="0" fontId="12" fillId="0" borderId="1" xfId="3" applyNumberFormat="1" applyFont="1" applyBorder="1" applyAlignment="1">
      <alignment horizontal="center"/>
    </xf>
    <xf numFmtId="0" fontId="12" fillId="0" borderId="17" xfId="3" applyNumberFormat="1" applyFont="1" applyBorder="1" applyAlignment="1">
      <alignment horizontal="center"/>
    </xf>
    <xf numFmtId="37" fontId="6" fillId="0" borderId="1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/>
    </xf>
    <xf numFmtId="0" fontId="10" fillId="0" borderId="82" xfId="3" applyFont="1" applyBorder="1" applyAlignment="1">
      <alignment horizontal="center"/>
    </xf>
    <xf numFmtId="0" fontId="7" fillId="0" borderId="82" xfId="3" applyFont="1" applyBorder="1" applyAlignment="1">
      <alignment horizontal="center"/>
    </xf>
    <xf numFmtId="0" fontId="7" fillId="0" borderId="81" xfId="3" applyFont="1" applyBorder="1" applyAlignment="1">
      <alignment horizontal="center" vertical="top"/>
    </xf>
    <xf numFmtId="49" fontId="7" fillId="0" borderId="81" xfId="3" applyNumberFormat="1" applyFont="1" applyBorder="1" applyAlignment="1">
      <alignment horizontal="center"/>
    </xf>
    <xf numFmtId="0" fontId="17" fillId="0" borderId="0" xfId="3" applyFont="1" applyAlignment="1">
      <alignment horizontal="center" vertical="top"/>
    </xf>
    <xf numFmtId="49" fontId="12" fillId="0" borderId="0" xfId="3" applyNumberFormat="1" applyFont="1" applyAlignment="1">
      <alignment horizontal="center"/>
    </xf>
    <xf numFmtId="0" fontId="20" fillId="0" borderId="0" xfId="3" applyFont="1" applyAlignment="1">
      <alignment horizontal="right" vertical="center"/>
    </xf>
    <xf numFmtId="0" fontId="5" fillId="0" borderId="79" xfId="3" applyFont="1" applyBorder="1" applyAlignment="1">
      <alignment horizontal="center" vertical="top"/>
    </xf>
    <xf numFmtId="0" fontId="21" fillId="0" borderId="0" xfId="3" applyFont="1" applyAlignment="1">
      <alignment horizontal="center" wrapText="1"/>
    </xf>
    <xf numFmtId="0" fontId="8" fillId="0" borderId="0" xfId="3" applyAlignment="1">
      <alignment horizontal="center" wrapText="1"/>
    </xf>
    <xf numFmtId="49" fontId="7" fillId="0" borderId="81" xfId="3" applyNumberFormat="1" applyFont="1" applyFill="1" applyBorder="1" applyAlignment="1">
      <alignment horizontal="center"/>
    </xf>
    <xf numFmtId="0" fontId="5" fillId="0" borderId="7" xfId="3" applyFont="1" applyBorder="1" applyAlignment="1">
      <alignment horizontal="center" vertical="top"/>
    </xf>
    <xf numFmtId="49" fontId="16" fillId="0" borderId="0" xfId="5" applyNumberFormat="1"/>
    <xf numFmtId="49" fontId="6" fillId="0" borderId="0" xfId="3" quotePrefix="1" applyNumberFormat="1" applyFont="1"/>
    <xf numFmtId="0" fontId="9" fillId="0" borderId="0" xfId="3" applyFont="1" applyAlignment="1">
      <alignment horizontal="left" indent="7"/>
    </xf>
    <xf numFmtId="37" fontId="6" fillId="0" borderId="59" xfId="3" applyNumberFormat="1" applyFont="1" applyBorder="1" applyAlignment="1">
      <alignment horizontal="center" vertical="center" wrapText="1"/>
    </xf>
    <xf numFmtId="37" fontId="6" fillId="0" borderId="81" xfId="3" applyNumberFormat="1" applyFont="1" applyBorder="1" applyAlignment="1">
      <alignment horizontal="center" vertical="center" wrapText="1"/>
    </xf>
    <xf numFmtId="38" fontId="9" fillId="0" borderId="60" xfId="4" applyNumberFormat="1" applyFont="1" applyBorder="1" applyAlignment="1">
      <alignment horizontal="center"/>
    </xf>
    <xf numFmtId="38" fontId="9" fillId="0" borderId="17" xfId="4" applyNumberFormat="1" applyFont="1" applyBorder="1" applyAlignment="1">
      <alignment horizontal="center"/>
    </xf>
    <xf numFmtId="0" fontId="9" fillId="0" borderId="60" xfId="3" applyNumberFormat="1" applyFont="1" applyBorder="1" applyAlignment="1">
      <alignment horizontal="center"/>
    </xf>
    <xf numFmtId="0" fontId="9" fillId="0" borderId="17" xfId="3" applyNumberFormat="1" applyFont="1" applyBorder="1" applyAlignment="1">
      <alignment horizontal="center"/>
    </xf>
    <xf numFmtId="164" fontId="8" fillId="0" borderId="60" xfId="3" applyNumberFormat="1" applyBorder="1" applyAlignment="1">
      <alignment horizontal="center"/>
    </xf>
    <xf numFmtId="164" fontId="8" fillId="0" borderId="17" xfId="3" applyNumberForma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6" fillId="0" borderId="50" xfId="3" applyFont="1" applyBorder="1" applyAlignment="1">
      <alignment horizontal="center"/>
    </xf>
    <xf numFmtId="49" fontId="13" fillId="0" borderId="7" xfId="3" applyNumberFormat="1" applyFont="1" applyBorder="1" applyAlignment="1">
      <alignment horizontal="center" wrapText="1"/>
    </xf>
    <xf numFmtId="0" fontId="7" fillId="0" borderId="74" xfId="3" applyFont="1" applyBorder="1" applyAlignment="1">
      <alignment horizontal="center" wrapText="1"/>
    </xf>
    <xf numFmtId="0" fontId="7" fillId="0" borderId="0" xfId="3" applyFont="1" applyBorder="1" applyAlignment="1">
      <alignment horizontal="center" wrapText="1"/>
    </xf>
    <xf numFmtId="38" fontId="12" fillId="0" borderId="60" xfId="4" applyNumberFormat="1" applyFont="1" applyBorder="1" applyAlignment="1">
      <alignment horizontal="center"/>
    </xf>
    <xf numFmtId="38" fontId="12" fillId="0" borderId="17" xfId="4" applyNumberFormat="1" applyFont="1" applyBorder="1" applyAlignment="1">
      <alignment horizontal="center"/>
    </xf>
    <xf numFmtId="49" fontId="12" fillId="0" borderId="60" xfId="3" applyNumberFormat="1" applyFont="1" applyBorder="1" applyAlignment="1">
      <alignment horizontal="center"/>
    </xf>
    <xf numFmtId="49" fontId="12" fillId="0" borderId="17" xfId="3" applyNumberFormat="1" applyFont="1" applyBorder="1" applyAlignment="1">
      <alignment horizontal="center"/>
    </xf>
    <xf numFmtId="3" fontId="12" fillId="0" borderId="60" xfId="3" applyNumberFormat="1" applyFont="1" applyBorder="1" applyAlignment="1">
      <alignment horizontal="center"/>
    </xf>
    <xf numFmtId="3" fontId="12" fillId="0" borderId="1" xfId="3" applyNumberFormat="1" applyFont="1" applyBorder="1" applyAlignment="1">
      <alignment horizontal="center"/>
    </xf>
    <xf numFmtId="3" fontId="12" fillId="0" borderId="17" xfId="3" applyNumberFormat="1" applyFont="1" applyBorder="1" applyAlignment="1">
      <alignment horizontal="center"/>
    </xf>
    <xf numFmtId="38" fontId="10" fillId="0" borderId="0" xfId="1" applyNumberFormat="1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29" xfId="0" applyBorder="1" applyAlignment="1">
      <alignment horizontal="center"/>
    </xf>
    <xf numFmtId="38" fontId="6" fillId="0" borderId="12" xfId="1" applyNumberFormat="1" applyFont="1" applyBorder="1" applyAlignment="1">
      <alignment horizontal="center" vertical="center"/>
    </xf>
    <xf numFmtId="38" fontId="25" fillId="0" borderId="12" xfId="1" applyNumberFormat="1" applyFont="1" applyBorder="1" applyAlignment="1">
      <alignment horizontal="center" vertical="center"/>
    </xf>
    <xf numFmtId="38" fontId="5" fillId="0" borderId="12" xfId="1" applyNumberFormat="1" applyFont="1" applyBorder="1" applyAlignment="1">
      <alignment horizontal="center" vertical="center" wrapText="1"/>
    </xf>
    <xf numFmtId="38" fontId="5" fillId="0" borderId="12" xfId="1" applyNumberFormat="1" applyFont="1" applyBorder="1" applyAlignment="1">
      <alignment horizontal="center" vertical="center"/>
    </xf>
    <xf numFmtId="38" fontId="0" fillId="0" borderId="12" xfId="1" applyNumberFormat="1" applyFont="1" applyBorder="1" applyAlignment="1">
      <alignment horizontal="center" vertical="center"/>
    </xf>
    <xf numFmtId="38" fontId="5" fillId="0" borderId="14" xfId="1" applyNumberFormat="1" applyFont="1" applyBorder="1" applyAlignment="1">
      <alignment horizontal="center" vertical="center" wrapText="1"/>
    </xf>
    <xf numFmtId="38" fontId="5" fillId="0" borderId="29" xfId="1" applyNumberFormat="1" applyFont="1" applyBorder="1" applyAlignment="1">
      <alignment horizontal="center" vertical="center"/>
    </xf>
    <xf numFmtId="38" fontId="25" fillId="0" borderId="0" xfId="1" applyNumberFormat="1" applyFont="1" applyAlignment="1">
      <alignment horizontal="left"/>
    </xf>
    <xf numFmtId="38" fontId="10" fillId="0" borderId="81" xfId="1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38" fontId="6" fillId="0" borderId="12" xfId="1" applyNumberFormat="1" applyFont="1" applyBorder="1" applyAlignment="1">
      <alignment horizontal="center"/>
    </xf>
    <xf numFmtId="38" fontId="25" fillId="0" borderId="12" xfId="1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38" fontId="6" fillId="0" borderId="60" xfId="1" applyNumberFormat="1" applyFont="1" applyBorder="1" applyAlignment="1">
      <alignment horizontal="center" vertic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17" xfId="1" applyNumberFormat="1" applyFont="1" applyBorder="1" applyAlignment="1">
      <alignment horizontal="center" vertical="center"/>
    </xf>
    <xf numFmtId="38" fontId="0" fillId="0" borderId="0" xfId="1" applyNumberFormat="1" applyFont="1" applyAlignment="1">
      <alignment horizontal="center"/>
    </xf>
    <xf numFmtId="38" fontId="4" fillId="0" borderId="0" xfId="1" applyNumberFormat="1" applyFont="1" applyAlignment="1">
      <alignment horizontal="left"/>
    </xf>
    <xf numFmtId="38" fontId="7" fillId="0" borderId="81" xfId="1" applyNumberFormat="1" applyFont="1" applyBorder="1" applyAlignment="1">
      <alignment horizontal="left"/>
    </xf>
    <xf numFmtId="38" fontId="40" fillId="0" borderId="0" xfId="1" applyNumberFormat="1" applyFont="1" applyAlignment="1">
      <alignment horizontal="left"/>
    </xf>
    <xf numFmtId="38" fontId="5" fillId="3" borderId="12" xfId="1" applyNumberFormat="1" applyFont="1" applyFill="1" applyBorder="1" applyAlignment="1">
      <alignment horizontal="center"/>
    </xf>
    <xf numFmtId="38" fontId="5" fillId="0" borderId="12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5" fillId="0" borderId="81" xfId="0" applyFont="1" applyBorder="1" applyAlignment="1">
      <alignment horizontal="center" vertical="top"/>
    </xf>
    <xf numFmtId="0" fontId="5" fillId="0" borderId="81" xfId="0" applyFont="1" applyBorder="1" applyAlignment="1">
      <alignment horizontal="left" vertical="top"/>
    </xf>
    <xf numFmtId="38" fontId="5" fillId="0" borderId="60" xfId="1" applyNumberFormat="1" applyFont="1" applyBorder="1" applyAlignment="1">
      <alignment horizontal="center"/>
    </xf>
    <xf numFmtId="38" fontId="5" fillId="0" borderId="1" xfId="1" applyNumberFormat="1" applyFont="1" applyBorder="1" applyAlignment="1">
      <alignment horizontal="center"/>
    </xf>
    <xf numFmtId="38" fontId="5" fillId="0" borderId="17" xfId="1" applyNumberFormat="1" applyFont="1" applyBorder="1" applyAlignment="1">
      <alignment horizontal="center"/>
    </xf>
    <xf numFmtId="40" fontId="29" fillId="0" borderId="7" xfId="1" applyFont="1" applyBorder="1" applyAlignment="1">
      <alignment horizontal="center" vertical="center"/>
    </xf>
    <xf numFmtId="40" fontId="5" fillId="0" borderId="0" xfId="1" applyFont="1" applyAlignment="1">
      <alignment horizontal="center" vertical="center"/>
    </xf>
    <xf numFmtId="40" fontId="5" fillId="0" borderId="81" xfId="1" applyFont="1" applyBorder="1" applyAlignment="1">
      <alignment horizontal="center" vertical="center"/>
    </xf>
    <xf numFmtId="38" fontId="5" fillId="0" borderId="25" xfId="1" applyNumberFormat="1" applyFont="1" applyBorder="1" applyAlignment="1">
      <alignment horizontal="center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50" xfId="1" applyNumberFormat="1" applyFont="1" applyBorder="1" applyAlignment="1">
      <alignment horizontal="center" vertical="center"/>
    </xf>
    <xf numFmtId="38" fontId="5" fillId="0" borderId="59" xfId="1" applyNumberFormat="1" applyFont="1" applyBorder="1" applyAlignment="1">
      <alignment horizontal="center" vertical="center"/>
    </xf>
    <xf numFmtId="38" fontId="5" fillId="0" borderId="81" xfId="1" applyNumberFormat="1" applyFont="1" applyBorder="1" applyAlignment="1">
      <alignment horizontal="center" vertical="center"/>
    </xf>
    <xf numFmtId="38" fontId="5" fillId="0" borderId="19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7" fillId="0" borderId="85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38" fontId="0" fillId="0" borderId="1" xfId="1" applyNumberFormat="1" applyFont="1" applyBorder="1" applyAlignment="1">
      <alignment horizontal="center"/>
    </xf>
    <xf numFmtId="38" fontId="0" fillId="0" borderId="17" xfId="1" applyNumberFormat="1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8" fontId="6" fillId="0" borderId="25" xfId="1" applyNumberFormat="1" applyFont="1" applyBorder="1" applyAlignment="1">
      <alignment horizontal="center" vertical="center"/>
    </xf>
    <xf numFmtId="38" fontId="0" fillId="0" borderId="7" xfId="1" applyNumberFormat="1" applyFont="1" applyBorder="1" applyAlignment="1">
      <alignment horizontal="center" vertical="center"/>
    </xf>
    <xf numFmtId="38" fontId="0" fillId="0" borderId="59" xfId="1" applyNumberFormat="1" applyFont="1" applyBorder="1" applyAlignment="1">
      <alignment horizontal="center" vertical="center"/>
    </xf>
    <xf numFmtId="38" fontId="0" fillId="0" borderId="81" xfId="1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23" fillId="0" borderId="74" xfId="0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4" fillId="0" borderId="38" xfId="0" applyFont="1" applyBorder="1" applyAlignment="1">
      <alignment horizontal="center" vertical="top"/>
    </xf>
    <xf numFmtId="0" fontId="23" fillId="0" borderId="59" xfId="0" applyFont="1" applyBorder="1" applyAlignment="1">
      <alignment horizontal="center" vertical="top"/>
    </xf>
    <xf numFmtId="0" fontId="24" fillId="0" borderId="81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38" fontId="7" fillId="0" borderId="0" xfId="1" applyNumberFormat="1" applyFont="1" applyAlignment="1">
      <alignment horizontal="left"/>
    </xf>
    <xf numFmtId="38" fontId="0" fillId="0" borderId="0" xfId="1" applyNumberFormat="1" applyFont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38" fontId="5" fillId="0" borderId="12" xfId="1" applyNumberFormat="1" applyFont="1" applyFill="1" applyBorder="1" applyAlignment="1">
      <alignment horizontal="center" vertical="center" wrapText="1"/>
    </xf>
    <xf numFmtId="38" fontId="5" fillId="0" borderId="12" xfId="1" applyNumberFormat="1" applyFont="1" applyFill="1" applyBorder="1" applyAlignment="1">
      <alignment horizontal="center" vertical="center"/>
    </xf>
    <xf numFmtId="38" fontId="0" fillId="0" borderId="12" xfId="1" applyNumberFormat="1" applyFont="1" applyFill="1" applyBorder="1" applyAlignment="1">
      <alignment horizontal="center" vertical="center"/>
    </xf>
    <xf numFmtId="38" fontId="0" fillId="0" borderId="60" xfId="1" applyNumberFormat="1" applyFont="1" applyBorder="1" applyAlignment="1">
      <alignment horizontal="center" vertical="center"/>
    </xf>
    <xf numFmtId="38" fontId="6" fillId="0" borderId="81" xfId="1" applyNumberFormat="1" applyFont="1" applyBorder="1" applyAlignment="1">
      <alignment horizontal="center"/>
    </xf>
    <xf numFmtId="38" fontId="7" fillId="0" borderId="8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1" xfId="0" applyFont="1" applyBorder="1" applyAlignment="1">
      <alignment horizontal="center" vertical="top"/>
    </xf>
    <xf numFmtId="0" fontId="6" fillId="0" borderId="81" xfId="0" applyFont="1" applyBorder="1" applyAlignment="1">
      <alignment horizontal="left" vertical="top"/>
    </xf>
    <xf numFmtId="0" fontId="0" fillId="0" borderId="81" xfId="0" applyBorder="1" applyAlignment="1">
      <alignment horizontal="left" vertical="top"/>
    </xf>
    <xf numFmtId="38" fontId="5" fillId="0" borderId="0" xfId="1" applyNumberFormat="1" applyFont="1" applyAlignment="1">
      <alignment horizontal="left"/>
    </xf>
    <xf numFmtId="38" fontId="10" fillId="0" borderId="12" xfId="1" applyNumberFormat="1" applyFont="1" applyFill="1" applyBorder="1" applyAlignment="1">
      <alignment horizontal="center"/>
    </xf>
    <xf numFmtId="38" fontId="10" fillId="3" borderId="12" xfId="1" applyNumberFormat="1" applyFont="1" applyFill="1" applyBorder="1" applyAlignment="1">
      <alignment horizontal="center"/>
    </xf>
    <xf numFmtId="38" fontId="10" fillId="0" borderId="60" xfId="1" applyNumberFormat="1" applyFont="1" applyFill="1" applyBorder="1" applyAlignment="1">
      <alignment horizontal="center"/>
    </xf>
    <xf numFmtId="38" fontId="10" fillId="0" borderId="1" xfId="1" applyNumberFormat="1" applyFont="1" applyFill="1" applyBorder="1" applyAlignment="1">
      <alignment horizontal="center"/>
    </xf>
    <xf numFmtId="38" fontId="10" fillId="0" borderId="17" xfId="1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1" xfId="0" applyBorder="1" applyAlignment="1">
      <alignment horizontal="center" vertical="center"/>
    </xf>
    <xf numFmtId="38" fontId="0" fillId="0" borderId="50" xfId="1" applyNumberFormat="1" applyFont="1" applyBorder="1" applyAlignment="1">
      <alignment horizontal="center" vertical="center"/>
    </xf>
    <xf numFmtId="38" fontId="0" fillId="0" borderId="19" xfId="1" applyNumberFormat="1" applyFont="1" applyBorder="1" applyAlignment="1">
      <alignment horizontal="center" vertical="center"/>
    </xf>
    <xf numFmtId="38" fontId="6" fillId="0" borderId="60" xfId="1" applyNumberFormat="1" applyFont="1" applyBorder="1" applyAlignment="1">
      <alignment horizontal="center"/>
    </xf>
    <xf numFmtId="38" fontId="25" fillId="0" borderId="1" xfId="1" applyNumberFormat="1" applyFont="1" applyBorder="1" applyAlignment="1">
      <alignment horizontal="center"/>
    </xf>
    <xf numFmtId="38" fontId="25" fillId="0" borderId="17" xfId="1" applyNumberFormat="1" applyFont="1" applyBorder="1" applyAlignment="1">
      <alignment horizontal="center"/>
    </xf>
    <xf numFmtId="38" fontId="0" fillId="0" borderId="25" xfId="1" applyNumberFormat="1" applyFont="1" applyBorder="1" applyAlignment="1">
      <alignment horizontal="center" vertical="center"/>
    </xf>
    <xf numFmtId="167" fontId="5" fillId="0" borderId="12" xfId="1" applyNumberFormat="1" applyFont="1" applyFill="1" applyBorder="1" applyAlignment="1">
      <alignment horizontal="center" vertical="center" wrapText="1"/>
    </xf>
    <xf numFmtId="167" fontId="5" fillId="0" borderId="12" xfId="1" applyNumberFormat="1" applyFont="1" applyFill="1" applyBorder="1" applyAlignment="1">
      <alignment horizontal="center" vertical="center"/>
    </xf>
    <xf numFmtId="167" fontId="0" fillId="0" borderId="12" xfId="1" applyNumberFormat="1" applyFont="1" applyFill="1" applyBorder="1" applyAlignment="1">
      <alignment horizontal="center" vertical="center"/>
    </xf>
    <xf numFmtId="167" fontId="10" fillId="0" borderId="81" xfId="1" applyNumberFormat="1" applyFont="1" applyBorder="1" applyAlignment="1">
      <alignment horizontal="center"/>
    </xf>
    <xf numFmtId="167" fontId="0" fillId="0" borderId="60" xfId="1" applyNumberFormat="1" applyFont="1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167" fontId="0" fillId="0" borderId="17" xfId="1" applyNumberFormat="1" applyFont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167" fontId="6" fillId="0" borderId="81" xfId="1" applyNumberFormat="1" applyFont="1" applyBorder="1" applyAlignment="1">
      <alignment horizontal="left"/>
    </xf>
    <xf numFmtId="38" fontId="5" fillId="3" borderId="60" xfId="1" applyNumberFormat="1" applyFont="1" applyFill="1" applyBorder="1" applyAlignment="1">
      <alignment horizontal="center"/>
    </xf>
    <xf numFmtId="38" fontId="5" fillId="3" borderId="1" xfId="1" applyNumberFormat="1" applyFont="1" applyFill="1" applyBorder="1" applyAlignment="1">
      <alignment horizontal="center"/>
    </xf>
    <xf numFmtId="38" fontId="5" fillId="3" borderId="17" xfId="1" applyNumberFormat="1" applyFont="1" applyFill="1" applyBorder="1" applyAlignment="1">
      <alignment horizontal="center"/>
    </xf>
    <xf numFmtId="38" fontId="5" fillId="3" borderId="60" xfId="1" applyNumberFormat="1" applyFont="1" applyFill="1" applyBorder="1" applyAlignment="1">
      <alignment horizontal="right"/>
    </xf>
    <xf numFmtId="38" fontId="5" fillId="3" borderId="1" xfId="1" applyNumberFormat="1" applyFont="1" applyFill="1" applyBorder="1" applyAlignment="1">
      <alignment horizontal="right"/>
    </xf>
    <xf numFmtId="38" fontId="5" fillId="3" borderId="17" xfId="1" applyNumberFormat="1" applyFont="1" applyFill="1" applyBorder="1" applyAlignment="1">
      <alignment horizontal="right"/>
    </xf>
    <xf numFmtId="38" fontId="5" fillId="3" borderId="12" xfId="1" applyNumberFormat="1" applyFont="1" applyFill="1" applyBorder="1" applyAlignment="1">
      <alignment horizontal="right"/>
    </xf>
    <xf numFmtId="0" fontId="6" fillId="0" borderId="6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38" fontId="5" fillId="0" borderId="12" xfId="1" applyNumberFormat="1" applyFont="1" applyFill="1" applyBorder="1" applyAlignment="1">
      <alignment horizontal="right"/>
    </xf>
    <xf numFmtId="43" fontId="4" fillId="0" borderId="0" xfId="4" applyFont="1" applyAlignment="1">
      <alignment horizontal="center"/>
    </xf>
    <xf numFmtId="43" fontId="7" fillId="0" borderId="0" xfId="4" applyFont="1" applyAlignment="1">
      <alignment horizontal="center"/>
    </xf>
    <xf numFmtId="43" fontId="6" fillId="0" borderId="0" xfId="4" applyFont="1" applyBorder="1" applyAlignment="1">
      <alignment horizontal="center"/>
    </xf>
    <xf numFmtId="43" fontId="6" fillId="0" borderId="81" xfId="4" applyFont="1" applyBorder="1" applyAlignment="1">
      <alignment horizontal="center" vertical="top"/>
    </xf>
    <xf numFmtId="0" fontId="7" fillId="0" borderId="7" xfId="4" applyNumberFormat="1" applyFont="1" applyBorder="1" applyAlignment="1">
      <alignment horizontal="center" vertical="center"/>
    </xf>
    <xf numFmtId="0" fontId="0" fillId="0" borderId="0" xfId="4" applyNumberFormat="1" applyFont="1" applyAlignment="1">
      <alignment horizontal="center" vertical="center"/>
    </xf>
    <xf numFmtId="0" fontId="0" fillId="0" borderId="81" xfId="4" applyNumberFormat="1" applyFont="1" applyBorder="1" applyAlignment="1">
      <alignment horizontal="center" vertical="center"/>
    </xf>
    <xf numFmtId="38" fontId="6" fillId="0" borderId="25" xfId="1" applyNumberFormat="1" applyFont="1" applyFill="1" applyBorder="1" applyAlignment="1">
      <alignment horizontal="center" vertical="center"/>
    </xf>
    <xf numFmtId="38" fontId="0" fillId="0" borderId="7" xfId="1" applyNumberFormat="1" applyFont="1" applyFill="1" applyBorder="1" applyAlignment="1">
      <alignment horizontal="center" vertical="center"/>
    </xf>
    <xf numFmtId="38" fontId="0" fillId="0" borderId="50" xfId="1" applyNumberFormat="1" applyFont="1" applyFill="1" applyBorder="1" applyAlignment="1">
      <alignment horizontal="center" vertical="center"/>
    </xf>
    <xf numFmtId="38" fontId="0" fillId="0" borderId="59" xfId="1" applyNumberFormat="1" applyFont="1" applyFill="1" applyBorder="1" applyAlignment="1">
      <alignment horizontal="center" vertical="center"/>
    </xf>
    <xf numFmtId="38" fontId="0" fillId="0" borderId="81" xfId="1" applyNumberFormat="1" applyFont="1" applyFill="1" applyBorder="1" applyAlignment="1">
      <alignment horizontal="center" vertical="center"/>
    </xf>
    <xf numFmtId="38" fontId="0" fillId="0" borderId="19" xfId="1" applyNumberFormat="1" applyFont="1" applyFill="1" applyBorder="1" applyAlignment="1">
      <alignment horizontal="center" vertical="center"/>
    </xf>
    <xf numFmtId="38" fontId="6" fillId="0" borderId="81" xfId="1" applyNumberFormat="1" applyFont="1" applyBorder="1" applyAlignment="1">
      <alignment horizontal="left"/>
    </xf>
    <xf numFmtId="0" fontId="29" fillId="0" borderId="60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29" fillId="0" borderId="8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5" fillId="0" borderId="60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5" fillId="3" borderId="83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5" fillId="3" borderId="1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5" fillId="0" borderId="60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38" fontId="5" fillId="0" borderId="14" xfId="1" applyNumberFormat="1" applyFont="1" applyFill="1" applyBorder="1" applyAlignment="1">
      <alignment horizontal="center" vertical="center" wrapText="1"/>
    </xf>
    <xf numFmtId="38" fontId="5" fillId="0" borderId="83" xfId="1" applyNumberFormat="1" applyFont="1" applyFill="1" applyBorder="1" applyAlignment="1">
      <alignment horizontal="center" vertical="center"/>
    </xf>
    <xf numFmtId="38" fontId="5" fillId="0" borderId="29" xfId="1" applyNumberFormat="1" applyFont="1" applyFill="1" applyBorder="1" applyAlignment="1">
      <alignment horizontal="center" vertical="center"/>
    </xf>
    <xf numFmtId="38" fontId="0" fillId="0" borderId="83" xfId="1" applyNumberFormat="1" applyFont="1" applyFill="1" applyBorder="1" applyAlignment="1">
      <alignment horizontal="center" vertical="center"/>
    </xf>
    <xf numFmtId="38" fontId="0" fillId="0" borderId="29" xfId="1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49" fontId="0" fillId="0" borderId="81" xfId="0" applyNumberFormat="1" applyBorder="1" applyAlignment="1">
      <alignment horizontal="center"/>
    </xf>
    <xf numFmtId="49" fontId="26" fillId="0" borderId="8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8" fontId="25" fillId="0" borderId="1" xfId="1" applyNumberFormat="1" applyFont="1" applyBorder="1" applyAlignment="1">
      <alignment horizontal="center" vertical="center"/>
    </xf>
    <xf numFmtId="38" fontId="25" fillId="0" borderId="17" xfId="1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38" fontId="0" fillId="0" borderId="60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38" fontId="5" fillId="0" borderId="83" xfId="1" applyNumberFormat="1" applyFont="1" applyBorder="1" applyAlignment="1">
      <alignment horizontal="center" vertical="center"/>
    </xf>
    <xf numFmtId="38" fontId="0" fillId="0" borderId="83" xfId="1" applyNumberFormat="1" applyFont="1" applyBorder="1" applyAlignment="1">
      <alignment horizontal="center" vertical="center"/>
    </xf>
    <xf numFmtId="38" fontId="0" fillId="0" borderId="29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38" fontId="0" fillId="0" borderId="0" xfId="1" applyNumberFormat="1" applyFont="1" applyAlignment="1">
      <alignment horizontal="right"/>
    </xf>
  </cellXfs>
  <cellStyles count="8">
    <cellStyle name="Comma" xfId="1" builtinId="3"/>
    <cellStyle name="Comma 2" xfId="4"/>
    <cellStyle name="Currency" xfId="2" builtinId="4"/>
    <cellStyle name="Currency 2" xfId="6"/>
    <cellStyle name="Hyperlink" xfId="5" builtinId="8"/>
    <cellStyle name="Normal" xfId="0" builtinId="0"/>
    <cellStyle name="Normal 2" xfId="3"/>
    <cellStyle name="Percent" xfId="7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4</xdr:col>
      <xdr:colOff>1545167</xdr:colOff>
      <xdr:row>7</xdr:row>
      <xdr:rowOff>9525</xdr:rowOff>
    </xdr:to>
    <xdr:sp macro="" textlink="">
      <xdr:nvSpPr>
        <xdr:cNvPr id="1025" name="Tex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7150" y="285750"/>
          <a:ext cx="9118600" cy="97260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 public meeting of the </a:t>
          </a:r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Siletz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City Council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will be held on </a:t>
          </a:r>
          <a:r>
            <a:rPr lang="en-U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June 13, 2021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at 7:00 pm at Siletz City Hall. The purpose of this meeting is to discuss the budget for the fiscal year beginning July 1, 2022 as approved by the City of Siletz Budget Committee.  A summary of the budget is presented below. A copy of the budget may be inspected or obtained at 215 W Buford Avenue, between the hours of 10.00 a.m. and 4 p.m.  This budget is for an annual budget period.  This budget was prepared on a basis of accounting that is the same as than the preceding year. If different, the major changes and their effect on the city budget - no major changes</a:t>
          </a:r>
        </a:p>
      </xdr:txBody>
    </xdr:sp>
    <xdr:clientData/>
  </xdr:twoCellAnchor>
  <xdr:twoCellAnchor editAs="oneCell">
    <xdr:from>
      <xdr:col>3</xdr:col>
      <xdr:colOff>438150</xdr:colOff>
      <xdr:row>71</xdr:row>
      <xdr:rowOff>0</xdr:rowOff>
    </xdr:from>
    <xdr:to>
      <xdr:col>3</xdr:col>
      <xdr:colOff>495300</xdr:colOff>
      <xdr:row>72</xdr:row>
      <xdr:rowOff>19050</xdr:rowOff>
    </xdr:to>
    <xdr:sp macro="" textlink="">
      <xdr:nvSpPr>
        <xdr:cNvPr id="1261" name="Text Box 3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6305550" y="128778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71</xdr:row>
      <xdr:rowOff>0</xdr:rowOff>
    </xdr:from>
    <xdr:to>
      <xdr:col>3</xdr:col>
      <xdr:colOff>495300</xdr:colOff>
      <xdr:row>72</xdr:row>
      <xdr:rowOff>19050</xdr:rowOff>
    </xdr:to>
    <xdr:sp macro="" textlink="">
      <xdr:nvSpPr>
        <xdr:cNvPr id="1262" name="Text Box 5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6305550" y="128778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71</xdr:row>
      <xdr:rowOff>0</xdr:rowOff>
    </xdr:from>
    <xdr:to>
      <xdr:col>2</xdr:col>
      <xdr:colOff>495300</xdr:colOff>
      <xdr:row>72</xdr:row>
      <xdr:rowOff>19050</xdr:rowOff>
    </xdr:to>
    <xdr:sp macro="" textlink="">
      <xdr:nvSpPr>
        <xdr:cNvPr id="1263" name="Text Box 3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4533900" y="128778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438150</xdr:colOff>
      <xdr:row>71</xdr:row>
      <xdr:rowOff>0</xdr:rowOff>
    </xdr:from>
    <xdr:to>
      <xdr:col>2</xdr:col>
      <xdr:colOff>495300</xdr:colOff>
      <xdr:row>72</xdr:row>
      <xdr:rowOff>19050</xdr:rowOff>
    </xdr:to>
    <xdr:sp macro="" textlink="">
      <xdr:nvSpPr>
        <xdr:cNvPr id="1264" name="Text Box 5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4533900" y="128778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17</xdr:row>
      <xdr:rowOff>38100</xdr:rowOff>
    </xdr:from>
    <xdr:to>
      <xdr:col>2</xdr:col>
      <xdr:colOff>47625</xdr:colOff>
      <xdr:row>17</xdr:row>
      <xdr:rowOff>219075</xdr:rowOff>
    </xdr:to>
    <xdr:sp macro="" textlink="">
      <xdr:nvSpPr>
        <xdr:cNvPr id="2" name="Rectangle 10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76225" y="3590925"/>
          <a:ext cx="1333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161925</xdr:colOff>
      <xdr:row>16</xdr:row>
      <xdr:rowOff>38100</xdr:rowOff>
    </xdr:from>
    <xdr:to>
      <xdr:col>2</xdr:col>
      <xdr:colOff>47625</xdr:colOff>
      <xdr:row>16</xdr:row>
      <xdr:rowOff>219075</xdr:rowOff>
    </xdr:to>
    <xdr:sp macro="" textlink="">
      <xdr:nvSpPr>
        <xdr:cNvPr id="3" name="Rectangle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76225" y="3362325"/>
          <a:ext cx="1333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en-US"/>
            <a:t>x</a:t>
          </a:r>
        </a:p>
      </xdr:txBody>
    </xdr:sp>
    <xdr:clientData/>
  </xdr:twoCellAnchor>
  <xdr:twoCellAnchor>
    <xdr:from>
      <xdr:col>15</xdr:col>
      <xdr:colOff>133350</xdr:colOff>
      <xdr:row>4</xdr:row>
      <xdr:rowOff>28575</xdr:rowOff>
    </xdr:from>
    <xdr:to>
      <xdr:col>15</xdr:col>
      <xdr:colOff>285750</xdr:colOff>
      <xdr:row>5</xdr:row>
      <xdr:rowOff>0</xdr:rowOff>
    </xdr:to>
    <xdr:sp macro="" textlink="">
      <xdr:nvSpPr>
        <xdr:cNvPr id="4" name="Text Box 15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315200" y="990600"/>
          <a:ext cx="15240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1</xdr:row>
          <xdr:rowOff>47625</xdr:rowOff>
        </xdr:from>
        <xdr:to>
          <xdr:col>4</xdr:col>
          <xdr:colOff>1143000</xdr:colOff>
          <xdr:row>1</xdr:row>
          <xdr:rowOff>180975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General Obligation Bonds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0</xdr:row>
          <xdr:rowOff>133350</xdr:rowOff>
        </xdr:from>
        <xdr:to>
          <xdr:col>4</xdr:col>
          <xdr:colOff>1143000</xdr:colOff>
          <xdr:row>1</xdr:row>
          <xdr:rowOff>66675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Revenue Bonds or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1</xdr:row>
          <xdr:rowOff>47625</xdr:rowOff>
        </xdr:from>
        <xdr:to>
          <xdr:col>4</xdr:col>
          <xdr:colOff>1143000</xdr:colOff>
          <xdr:row>1</xdr:row>
          <xdr:rowOff>180975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General Obligation Bonds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0</xdr:row>
          <xdr:rowOff>133350</xdr:rowOff>
        </xdr:from>
        <xdr:to>
          <xdr:col>4</xdr:col>
          <xdr:colOff>1143000</xdr:colOff>
          <xdr:row>1</xdr:row>
          <xdr:rowOff>66675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Revenue Bonds or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1</xdr:row>
          <xdr:rowOff>28575</xdr:rowOff>
        </xdr:from>
        <xdr:to>
          <xdr:col>4</xdr:col>
          <xdr:colOff>895350</xdr:colOff>
          <xdr:row>1</xdr:row>
          <xdr:rowOff>161925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General Obligation Bonds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0</xdr:row>
          <xdr:rowOff>123825</xdr:rowOff>
        </xdr:from>
        <xdr:to>
          <xdr:col>4</xdr:col>
          <xdr:colOff>895350</xdr:colOff>
          <xdr:row>1</xdr:row>
          <xdr:rowOff>57150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Revenue Bonds or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1</xdr:row>
          <xdr:rowOff>28575</xdr:rowOff>
        </xdr:from>
        <xdr:to>
          <xdr:col>4</xdr:col>
          <xdr:colOff>895350</xdr:colOff>
          <xdr:row>1</xdr:row>
          <xdr:rowOff>161925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General Obligation Bonds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895350</xdr:colOff>
          <xdr:row>0</xdr:row>
          <xdr:rowOff>123825</xdr:rowOff>
        </xdr:from>
        <xdr:to>
          <xdr:col>4</xdr:col>
          <xdr:colOff>895350</xdr:colOff>
          <xdr:row>1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Revenue Bonds or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1</xdr:row>
          <xdr:rowOff>47625</xdr:rowOff>
        </xdr:from>
        <xdr:to>
          <xdr:col>4</xdr:col>
          <xdr:colOff>1143000</xdr:colOff>
          <xdr:row>1</xdr:row>
          <xdr:rowOff>180975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General Obligation Bonds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1143000</xdr:colOff>
          <xdr:row>0</xdr:row>
          <xdr:rowOff>133350</xdr:rowOff>
        </xdr:from>
        <xdr:to>
          <xdr:col>4</xdr:col>
          <xdr:colOff>1143000</xdr:colOff>
          <xdr:row>1</xdr:row>
          <xdr:rowOff>66675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Revenue Bonds or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siletz@qwestoffice.ne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Relationship Id="rId6" Type="http://schemas.openxmlformats.org/officeDocument/2006/relationships/comments" Target="../comments7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Relationship Id="rId6" Type="http://schemas.openxmlformats.org/officeDocument/2006/relationships/comments" Target="../comments9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Relationship Id="rId6" Type="http://schemas.openxmlformats.org/officeDocument/2006/relationships/comments" Target="../comments13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Relationship Id="rId6" Type="http://schemas.openxmlformats.org/officeDocument/2006/relationships/comments" Target="../comments14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87"/>
  <sheetViews>
    <sheetView zoomScaleNormal="100" workbookViewId="0">
      <selection activeCell="E25" sqref="E25"/>
    </sheetView>
  </sheetViews>
  <sheetFormatPr defaultColWidth="8.7109375" defaultRowHeight="12.75" x14ac:dyDescent="0.2"/>
  <cols>
    <col min="1" max="1" width="35.5703125" customWidth="1"/>
    <col min="2" max="2" width="25.85546875" customWidth="1"/>
    <col min="3" max="4" width="26.5703125" customWidth="1"/>
    <col min="5" max="5" width="23.85546875" customWidth="1"/>
    <col min="6" max="7" width="12" bestFit="1" customWidth="1"/>
    <col min="8" max="8" width="11.42578125" style="3" bestFit="1" customWidth="1"/>
  </cols>
  <sheetData>
    <row r="1" spans="1:5" ht="22.5" customHeight="1" thickBot="1" x14ac:dyDescent="0.3">
      <c r="A1" s="7" t="s">
        <v>15</v>
      </c>
      <c r="B1" s="519" t="s">
        <v>32</v>
      </c>
      <c r="C1" s="519"/>
      <c r="D1" s="519"/>
      <c r="E1" s="519"/>
    </row>
    <row r="2" spans="1:5" ht="13.5" customHeight="1" thickTop="1" x14ac:dyDescent="0.2">
      <c r="A2" s="8"/>
      <c r="B2" s="9"/>
      <c r="C2" s="9"/>
      <c r="D2" s="9"/>
      <c r="E2" s="10"/>
    </row>
    <row r="3" spans="1:5" x14ac:dyDescent="0.2">
      <c r="A3" s="11"/>
      <c r="B3" s="9"/>
      <c r="C3" s="9"/>
      <c r="D3" s="9"/>
      <c r="E3" s="12"/>
    </row>
    <row r="4" spans="1:5" x14ac:dyDescent="0.2">
      <c r="A4" s="11"/>
      <c r="B4" s="9"/>
      <c r="C4" s="9"/>
      <c r="D4" s="9"/>
      <c r="E4" s="12"/>
    </row>
    <row r="5" spans="1:5" x14ac:dyDescent="0.2">
      <c r="A5" s="11"/>
      <c r="B5" s="9"/>
      <c r="C5" s="9"/>
      <c r="D5" s="9"/>
      <c r="E5" s="12"/>
    </row>
    <row r="6" spans="1:5" x14ac:dyDescent="0.2">
      <c r="A6" s="11"/>
      <c r="B6" s="9"/>
      <c r="C6" s="9"/>
      <c r="D6" s="9"/>
      <c r="E6" s="12"/>
    </row>
    <row r="7" spans="1:5" x14ac:dyDescent="0.2">
      <c r="A7" s="11"/>
      <c r="B7" s="9"/>
      <c r="C7" s="9"/>
      <c r="D7" s="9"/>
      <c r="E7" s="12"/>
    </row>
    <row r="8" spans="1:5" ht="25.5" customHeight="1" thickBot="1" x14ac:dyDescent="0.25">
      <c r="A8" s="510" t="s">
        <v>494</v>
      </c>
      <c r="B8" s="527"/>
      <c r="C8" s="13" t="s">
        <v>45</v>
      </c>
      <c r="D8" s="527" t="s">
        <v>46</v>
      </c>
      <c r="E8" s="528"/>
    </row>
    <row r="9" spans="1:5" ht="13.5" customHeight="1" thickBot="1" x14ac:dyDescent="0.25">
      <c r="A9" s="457"/>
      <c r="B9" s="457"/>
      <c r="C9" s="457"/>
      <c r="D9" s="457"/>
      <c r="E9" s="457"/>
    </row>
    <row r="10" spans="1:5" x14ac:dyDescent="0.2">
      <c r="A10" s="520" t="s">
        <v>3</v>
      </c>
      <c r="B10" s="521"/>
      <c r="C10" s="521"/>
      <c r="D10" s="521"/>
      <c r="E10" s="522"/>
    </row>
    <row r="11" spans="1:5" x14ac:dyDescent="0.2">
      <c r="A11" s="525" t="s">
        <v>0</v>
      </c>
      <c r="B11" s="526"/>
      <c r="C11" s="14" t="s">
        <v>35</v>
      </c>
      <c r="D11" s="14" t="s">
        <v>1</v>
      </c>
      <c r="E11" s="15" t="s">
        <v>2</v>
      </c>
    </row>
    <row r="12" spans="1:5" ht="15.75" customHeight="1" x14ac:dyDescent="0.2">
      <c r="A12" s="493"/>
      <c r="B12" s="494"/>
      <c r="C12" s="16" t="s">
        <v>258</v>
      </c>
      <c r="D12" s="16" t="s">
        <v>495</v>
      </c>
      <c r="E12" s="17" t="s">
        <v>496</v>
      </c>
    </row>
    <row r="13" spans="1:5" ht="13.5" customHeight="1" x14ac:dyDescent="0.2">
      <c r="A13" s="523" t="s">
        <v>8</v>
      </c>
      <c r="B13" s="524"/>
      <c r="C13" s="18">
        <f>'1-GF Resources'!C12+'16-Library Resc'!C12+'4-Wtr Resc'!C12+'26-Camp 12'!C13+'23-RUS Rev Bond'!C13+'25-SDWRLF'!C13+'7-Sewer Resc'!C12+'19-FMHA Rev Bond'!C13+'21 RUS I&amp;I Sewer Bond Fund'!C13+'10-Street Resc'!C12+'13-State Rev Share Resc'!C12+'24-RUS Rev Bond Resv'!C13+'20-FMHA Rev Bond Resv'!C13+'22-I&amp;I Reve Bond Resv'!C13+'29-Wtr Fac Resv'!C13+'30-Sewer Fac I&amp;I Resv'!C13+'31-Str Impr Resv'!C11+'27-Wtr SDC'!C12+'28-WW SDC'!C12</f>
        <v>4415757</v>
      </c>
      <c r="D13" s="18">
        <f>'1-GF Resources'!D12+'16-Library Resc'!D12+'4-Wtr Resc'!D12+'23-RUS Rev Bond'!D13+'25-SDWRLF'!D13+'7-Sewer Resc'!D12+'19-FMHA Rev Bond'!D13+'21 RUS I&amp;I Sewer Bond Fund'!D13+'10-Street Resc'!D12+'13-State Rev Share Resc'!D12+'24-RUS Rev Bond Resv'!D13+'20-FMHA Rev Bond Resv'!D13+'22-I&amp;I Reve Bond Resv'!D13+'29-Wtr Fac Resv'!D13+'30-Sewer Fac I&amp;I Resv'!D13+'31-Str Impr Resv'!D11+'27-Wtr SDC'!D12+'28-WW SDC'!D12</f>
        <v>1348688</v>
      </c>
      <c r="E13" s="19">
        <f>'1-GF Resources'!G12</f>
        <v>0</v>
      </c>
    </row>
    <row r="14" spans="1:5" ht="13.5" customHeight="1" x14ac:dyDescent="0.2">
      <c r="A14" s="450" t="s">
        <v>23</v>
      </c>
      <c r="B14" s="451"/>
      <c r="C14" s="18">
        <f>'1-GF Resources'!C17+SUM('1-GF Resources'!C21:C22)+SUM('1-GF Resources'!C24:C25)+'1-GF Resources'!C27+'1-GF Resources'!C30+'1-GF Resources'!C31+'1-GF Resources'!C23+'1-GF Resources'!C29+'16-Library Resc'!C14+SUM('4-Wtr Resc'!C17:C22)+SUM('7-Sewer Resc'!C17:C19)+'19-FMHA Rev Bond'!C15+'10-Street Resc'!C18+'13-State Rev Share Resc'!C18+'24-RUS Rev Bond Resv'!C15+'20-FMHA Rev Bond Resv'!C15+'29-Wtr Fac Resv'!C15+'30-Sewer Fac I&amp;I Resv'!C15+'31-Str Impr Resv'!C13</f>
        <v>1026812</v>
      </c>
      <c r="D14" s="18">
        <f>'1-GF Resources'!D17+SUM('1-GF Resources'!D21:D22)+SUM('1-GF Resources'!D24:D25)+'1-GF Resources'!D27+'1-GF Resources'!D30+'1-GF Resources'!D31+'1-GF Resources'!D23+'1-GF Resources'!D29+'16-Library Resc'!D14+SUM('4-Wtr Resc'!D17:D22)+SUM('7-Sewer Resc'!D17:D20)+'19-FMHA Rev Bond'!D15+'10-Street Resc'!D18+'10-Street Resc'!D21+'13-State Rev Share Resc'!D18+'24-RUS Rev Bond Resv'!D15+'20-FMHA Rev Bond Resv'!D15+'29-Wtr Fac Resv'!D15+'30-Sewer Fac I&amp;I Resv'!D15+'31-Str Impr Resv'!D13+'27-Wtr SDC'!D14+'27-Wtr SDC'!D15+'28-WW SDC'!D14+'28-WW SDC'!D15</f>
        <v>1030533</v>
      </c>
      <c r="E14" s="19">
        <f>+'1-GF Resources'!G17+'1-GF Resources'!G21+'1-GF Resources'!G22+'1-GF Resources'!G24+'1-GF Resources'!G25+'1-GF Resources'!G27+'1-GF Resources'!G30+'1-GF Resources'!G31+'4-Wtr Resc'!G17+'4-Wtr Resc'!G18+'4-Wtr Resc'!G20+'7-Sewer Resc'!G17+'7-Sewer Resc'!G18+'27-Wtr SDC'!G14+'27-Wtr SDC'!G15+'28-WW SDC'!G14+'28-WW SDC'!G15</f>
        <v>0</v>
      </c>
    </row>
    <row r="15" spans="1:5" x14ac:dyDescent="0.2">
      <c r="A15" s="500" t="s">
        <v>43</v>
      </c>
      <c r="B15" s="501"/>
      <c r="C15" s="400">
        <f>+SUM('1-GF Resources'!C18:C20)+'1-GF Resources'!C26+'1-GF Resources'!C28+'10-Street Resc'!C17+'13-State Rev Share Resc'!C17</f>
        <v>128856</v>
      </c>
      <c r="D15" s="400">
        <f>+SUM('1-GF Resources'!D18:D20)+'1-GF Resources'!D26+'1-GF Resources'!D28+'4-Wtr Resc'!D23+'10-Street Resc'!D17+'13-State Rev Share Resc'!D17</f>
        <v>130100</v>
      </c>
      <c r="E15" s="401">
        <f>+'1-GF Resources'!G18+'1-GF Resources'!G19+'1-GF Resources'!G20+'1-GF Resources'!G26+'1-GF Resources'!G28+'10-Street Resc'!G17+'13-State Rev Share Resc'!G17+'1-GF Resources'!G29+'1-GF Resources'!G23+'16-Library Resc'!G14+'4-Wtr Resc'!G22+'4-Wtr Resc'!G19+'7-Sewer Resc'!G19+'7-Sewer Resc'!G20+'19-FMHA Rev Bond'!H15+'10-Street Resc'!G18+'10-Street Resc'!G21+'13-State Rev Share Resc'!G18+'24-RUS Rev Bond Resv'!G15+'20-FMHA Rev Bond Resv'!G15+'29-Wtr Fac Resv'!G15+'30-Sewer Fac I&amp;I Resv'!G15+'31-Str Impr Resv'!G13</f>
        <v>0</v>
      </c>
    </row>
    <row r="16" spans="1:5" ht="14.25" customHeight="1" x14ac:dyDescent="0.2">
      <c r="A16" s="450" t="s">
        <v>5</v>
      </c>
      <c r="B16" s="451"/>
      <c r="C16" s="18">
        <v>0</v>
      </c>
      <c r="D16" s="18">
        <v>0</v>
      </c>
      <c r="E16" s="19">
        <v>0</v>
      </c>
    </row>
    <row r="17" spans="1:10" ht="14.25" customHeight="1" x14ac:dyDescent="0.2">
      <c r="A17" s="500" t="s">
        <v>6</v>
      </c>
      <c r="B17" s="501"/>
      <c r="C17" s="18">
        <f>+'1-GF Resources'!C15+'23-RUS Rev Bond'!C16+'25-SDWRLF'!C16</f>
        <v>72796</v>
      </c>
      <c r="D17" s="18">
        <f>+'16-Library Resc'!D15+'23-RUS Rev Bond'!D16+'25-SDWRLF'!D16+'19-FMHA Rev Bond'!D16+'21 RUS I&amp;I Sewer Bond Fund'!D16+'22-I&amp;I Reve Bond Resv'!D16+'29-Wtr Fac Resv'!D6+'31-Str Impr Resv'!D14</f>
        <v>144792</v>
      </c>
      <c r="E17" s="19">
        <f>+'1-GF Resources'!G15+'16-Library Resc'!G15+'4-Wtr Resc'!G15+'23-RUS Rev Bond'!H16+'25-SDWRLF'!H16+'7-Sewer Resc'!G15+'19-FMHA Rev Bond'!H16+'21 RUS I&amp;I Sewer Bond Fund'!H16+'10-Street Resc'!G15+'13-State Rev Share Resc'!G15+'24-RUS Rev Bond Resv'!G16+'20-FMHA Rev Bond Resv'!G16+'22-I&amp;I Reve Bond Resv'!G16+'29-Wtr Fac Resv'!G16+'31-Str Impr Resv'!G14</f>
        <v>0</v>
      </c>
    </row>
    <row r="18" spans="1:10" x14ac:dyDescent="0.2">
      <c r="A18" s="450" t="s">
        <v>37</v>
      </c>
      <c r="B18" s="451"/>
      <c r="C18" s="19">
        <f>SUM(C13:C17)</f>
        <v>5644221</v>
      </c>
      <c r="D18" s="401">
        <f>SUM(D13:D17)</f>
        <v>2654113</v>
      </c>
      <c r="E18" s="19">
        <f>SUM(E13:E17)</f>
        <v>0</v>
      </c>
    </row>
    <row r="19" spans="1:10" ht="14.25" customHeight="1" thickBot="1" x14ac:dyDescent="0.25">
      <c r="A19" s="455" t="s">
        <v>39</v>
      </c>
      <c r="B19" s="456"/>
      <c r="C19" s="20">
        <f>+'1-GF Resources'!C41</f>
        <v>0</v>
      </c>
      <c r="D19" s="20">
        <f>+'1-GF Resources'!D40</f>
        <v>11900</v>
      </c>
      <c r="E19" s="21">
        <f>+'1-GF Resources'!G40</f>
        <v>0</v>
      </c>
    </row>
    <row r="20" spans="1:10" ht="14.25" customHeight="1" thickTop="1" thickBot="1" x14ac:dyDescent="0.25">
      <c r="A20" s="460" t="s">
        <v>48</v>
      </c>
      <c r="B20" s="461"/>
      <c r="C20" s="22">
        <f>SUM(C18:C19)</f>
        <v>5644221</v>
      </c>
      <c r="D20" s="404">
        <f>SUM(D18:D19)</f>
        <v>2666013</v>
      </c>
      <c r="E20" s="404">
        <f>SUM(E18:E19)</f>
        <v>0</v>
      </c>
      <c r="G20" s="4"/>
    </row>
    <row r="21" spans="1:10" ht="14.25" customHeight="1" thickBot="1" x14ac:dyDescent="0.25">
      <c r="A21" s="502"/>
      <c r="B21" s="502"/>
      <c r="C21" s="502"/>
      <c r="D21" s="502"/>
      <c r="E21" s="502"/>
    </row>
    <row r="22" spans="1:10" ht="14.25" customHeight="1" x14ac:dyDescent="0.2">
      <c r="A22" s="452" t="s">
        <v>19</v>
      </c>
      <c r="B22" s="453"/>
      <c r="C22" s="453"/>
      <c r="D22" s="453"/>
      <c r="E22" s="454"/>
    </row>
    <row r="23" spans="1:10" ht="14.25" customHeight="1" x14ac:dyDescent="0.2">
      <c r="A23" s="448" t="s">
        <v>21</v>
      </c>
      <c r="B23" s="449"/>
      <c r="C23" s="24">
        <f>'2-GF Requirements'!C16+'5-Wtr Req'!C16+'8-Sewer Req'!C16+'11-Street Req'!C15</f>
        <v>501416</v>
      </c>
      <c r="D23" s="25">
        <f>'2-GF Requirements'!D16+'5-Wtr Req'!D16+'8-Sewer Req'!D16+'11-Street Req'!D15</f>
        <v>626500</v>
      </c>
      <c r="E23" s="25">
        <f>+'2-GF Requirements'!G16+'17-Lib Req'!G16+'5-Wtr Req'!G16+'8-Sewer Req'!G16+'11-Street Req'!G15</f>
        <v>0</v>
      </c>
    </row>
    <row r="24" spans="1:10" ht="14.25" customHeight="1" x14ac:dyDescent="0.2">
      <c r="A24" s="448" t="s">
        <v>9</v>
      </c>
      <c r="B24" s="449"/>
      <c r="C24" s="26">
        <f>'2-GF Requirements'!C24+'17-Lib Req'!C24+'5-Wtr Req'!C23+'8-Sewer Req'!C23+'11-Street Req'!C24+'14-State Rev Share Req'!C24</f>
        <v>237277</v>
      </c>
      <c r="D24" s="27">
        <f>'2-GF Requirements'!D24+'17-Lib Req'!D24+'5-Wtr Req'!D23+'8-Sewer Req'!D23+'11-Street Req'!D24+'14-State Rev Share Req'!D24</f>
        <v>300450</v>
      </c>
      <c r="E24" s="27">
        <f>+'2-GF Requirements'!G24+'17-Lib Req'!G24+'5-Wtr Req'!G23+'8-Sewer Req'!G23+'11-Street Req'!G24+'14-State Rev Share Req'!G24</f>
        <v>0</v>
      </c>
    </row>
    <row r="25" spans="1:10" ht="14.25" customHeight="1" x14ac:dyDescent="0.2">
      <c r="A25" s="448" t="s">
        <v>10</v>
      </c>
      <c r="B25" s="449"/>
      <c r="C25" s="26">
        <f>+'2-GF Requirements'!C32+'5-Wtr Req'!C31+'8-Sewer Req'!C31+'11-Street Req'!C32+'14-State Rev Share Req'!C32+'29-Wtr Fac Resv'!C26</f>
        <v>25994</v>
      </c>
      <c r="D25" s="27">
        <f>'2-GF Requirements'!D32+'5-Wtr Req'!D31+'8-Sewer Req'!D31+'11-Street Req'!D32+'14-State Rev Share Req'!D32</f>
        <v>159550</v>
      </c>
      <c r="E25" s="27">
        <f>+'2-GF Requirements'!G32+'17-Lib Req'!G32+'5-Wtr Req'!G31+'8-Sewer Req'!G31+'11-Street Req'!G32+'14-State Rev Share Req'!G32</f>
        <v>0</v>
      </c>
      <c r="J25" t="s">
        <v>47</v>
      </c>
    </row>
    <row r="26" spans="1:10" ht="14.25" customHeight="1" x14ac:dyDescent="0.2">
      <c r="A26" s="448" t="s">
        <v>11</v>
      </c>
      <c r="B26" s="449"/>
      <c r="C26" s="26">
        <f>+'23-RUS Rev Bond'!C28+'23-RUS Rev Bond'!C34+'25-SDWRLF'!C28+'25-SDWRLF'!C34+'21 RUS I&amp;I Sewer Bond Fund'!C28+'21 RUS I&amp;I Sewer Bond Fund'!C34</f>
        <v>91398</v>
      </c>
      <c r="D26" s="27">
        <f>+'23-RUS Rev Bond'!D28+'23-RUS Rev Bond'!D34+'25-SDWRLF'!D28+'25-SDWRLF'!D34+'19-FMHA Rev Bond'!D28+'19-FMHA Rev Bond'!D34+'21 RUS I&amp;I Sewer Bond Fund'!D28+'21 RUS I&amp;I Sewer Bond Fund'!D34</f>
        <v>119910</v>
      </c>
      <c r="E26" s="27">
        <f>+'23-RUS Rev Bond'!H34+'23-RUS Rev Bond'!H28+'25-SDWRLF'!H28+'25-SDWRLF'!H34+'19-FMHA Rev Bond'!H28+'19-FMHA Rev Bond'!H34+'21 RUS I&amp;I Sewer Bond Fund'!H28+'21 RUS I&amp;I Sewer Bond Fund'!H34</f>
        <v>0</v>
      </c>
    </row>
    <row r="27" spans="1:10" ht="14.25" customHeight="1" x14ac:dyDescent="0.2">
      <c r="A27" s="448" t="s">
        <v>12</v>
      </c>
      <c r="B27" s="449"/>
      <c r="C27" s="26">
        <f>'2-GF Requirements'!C34+'5-Wtr Req'!C33+'8-Sewer Req'!C34+'24-RUS Rev Bond Resv'!C25</f>
        <v>54271</v>
      </c>
      <c r="D27" s="27">
        <f>'2-GF Requirements'!D34+SUM('5-Wtr Req'!D33:D36)+'8-Sewer Req'!D33+'11-Street Req'!D34+'14-State Rev Share Req'!D34</f>
        <v>224792</v>
      </c>
      <c r="E27" s="27">
        <f>+'2-GF Requirements'!G34+'5-Wtr Req'!G33+'5-Wtr Req'!G35+'8-Sewer Req'!G33+'11-Street Req'!G34+'14-State Rev Share Req'!G34</f>
        <v>0</v>
      </c>
    </row>
    <row r="28" spans="1:10" ht="14.25" customHeight="1" x14ac:dyDescent="0.2">
      <c r="A28" s="448" t="s">
        <v>13</v>
      </c>
      <c r="B28" s="449"/>
      <c r="C28" s="26">
        <f>0</f>
        <v>0</v>
      </c>
      <c r="D28" s="27">
        <f>'2-GF Requirements'!D37+'5-Wtr Req'!D37+'8-Sewer Req'!D36+'11-Street Req'!D37</f>
        <v>55100</v>
      </c>
      <c r="E28" s="27">
        <f>+'2-GF Requirements'!G37+'5-Wtr Req'!G36+'8-Sewer Req'!G36+'11-Street Req'!G37</f>
        <v>0</v>
      </c>
    </row>
    <row r="29" spans="1:10" ht="14.25" customHeight="1" x14ac:dyDescent="0.2">
      <c r="A29" s="448" t="s">
        <v>22</v>
      </c>
      <c r="B29" s="449"/>
      <c r="C29" s="26">
        <v>0</v>
      </c>
      <c r="D29" s="27">
        <v>0</v>
      </c>
      <c r="E29" s="27">
        <v>0</v>
      </c>
    </row>
    <row r="30" spans="1:10" ht="14.25" customHeight="1" thickBot="1" x14ac:dyDescent="0.25">
      <c r="A30" s="455" t="s">
        <v>24</v>
      </c>
      <c r="B30" s="456"/>
      <c r="C30" s="28">
        <f>'2-GF Requirements'!C40+'17-Lib Req'!C40+'5-Wtr Req'!C40+'26-Camp 12'!C41+'23-RUS Rev Bond'!C41+'25-SDWRLF'!C41+'8-Sewer Req'!C39+'19-FMHA Rev Bond'!C41+'21 RUS I&amp;I Sewer Bond Fund'!C41++'11-Street Req'!C40+'14-State Rev Share Req'!C40+'24-RUS Rev Bond Resv'!C40+'20-FMHA Rev Bond Resv'!C40+'22-I&amp;I Reve Bond Resv'!C40+'29-Wtr Fac Resv'!C40+'30-Sewer Fac I&amp;I Resv'!C40+'31-Str Impr Resv'!C38+'27-Wtr SDC'!C40+'28-WW SDC'!C40</f>
        <v>4733865</v>
      </c>
      <c r="D30" s="29">
        <f>'2-GF Requirements'!D40+'17-Lib Req'!D40+'5-Wtr Req'!D40+'23-RUS Rev Bond'!D41+'25-SDWRLF'!D41+'8-Sewer Req'!D39+'19-FMHA Rev Bond'!D41+'21 RUS I&amp;I Sewer Bond Fund'!D41+'11-Street Req'!D40+'14-State Rev Share Req'!D40+'24-RUS Rev Bond Resv'!D40+'20-FMHA Rev Bond Resv'!D40+'22-I&amp;I Reve Bond Resv'!D40+'29-Wtr Fac Resv'!D40+'30-Sewer Fac I&amp;I Resv'!D40+'31-Str Impr Resv'!D38+'27-Wtr SDC'!D40+'28-WW SDC'!D40</f>
        <v>1219711</v>
      </c>
      <c r="E30" s="29">
        <f>+'2-GF Requirements'!G40+'5-Wtr Req'!G40+'23-RUS Rev Bond'!H41+'25-SDWRLF'!H41+'8-Sewer Req'!G39+'19-FMHA Rev Bond'!H41+'21 RUS I&amp;I Sewer Bond Fund'!H41+'11-Street Req'!G40+'14-State Rev Share Req'!G40+'24-RUS Rev Bond Resv'!G40+'20-FMHA Rev Bond Resv'!G40+'22-I&amp;I Reve Bond Resv'!G40+'29-Wtr Fac Resv'!G40+'30-Sewer Fac I&amp;I Resv'!G40+'31-Str Impr Resv'!G38+'27-Wtr SDC'!G40+'28-WW SDC'!G40+'17-Lib Req'!G40</f>
        <v>0</v>
      </c>
    </row>
    <row r="31" spans="1:10" ht="14.25" customHeight="1" thickTop="1" thickBot="1" x14ac:dyDescent="0.25">
      <c r="A31" s="458" t="s">
        <v>49</v>
      </c>
      <c r="B31" s="459"/>
      <c r="C31" s="30">
        <f>SUM(C23:C30)</f>
        <v>5644221</v>
      </c>
      <c r="D31" s="30">
        <f>SUM(D23:D30)</f>
        <v>2706013</v>
      </c>
      <c r="E31" s="30">
        <f>SUM(E23:E30)</f>
        <v>0</v>
      </c>
    </row>
    <row r="32" spans="1:10" ht="14.25" customHeight="1" thickBot="1" x14ac:dyDescent="0.25">
      <c r="A32" s="457"/>
      <c r="B32" s="457"/>
      <c r="C32" s="457"/>
      <c r="D32" s="457"/>
      <c r="E32" s="457"/>
    </row>
    <row r="33" spans="1:30" ht="14.25" customHeight="1" x14ac:dyDescent="0.2">
      <c r="A33" s="452" t="s">
        <v>40</v>
      </c>
      <c r="B33" s="453"/>
      <c r="C33" s="453"/>
      <c r="D33" s="453"/>
      <c r="E33" s="454"/>
    </row>
    <row r="34" spans="1:30" ht="14.25" customHeight="1" x14ac:dyDescent="0.2">
      <c r="A34" s="446" t="s">
        <v>50</v>
      </c>
      <c r="B34" s="447"/>
      <c r="C34" s="32"/>
      <c r="D34" s="33"/>
      <c r="E34" s="34"/>
    </row>
    <row r="35" spans="1:30" ht="14.25" customHeight="1" thickBot="1" x14ac:dyDescent="0.25">
      <c r="A35" s="468" t="s">
        <v>51</v>
      </c>
      <c r="B35" s="469"/>
      <c r="C35" s="35"/>
      <c r="D35" s="36"/>
      <c r="E35" s="37"/>
    </row>
    <row r="36" spans="1:30" ht="14.25" customHeight="1" x14ac:dyDescent="0.2">
      <c r="A36" s="508" t="s">
        <v>557</v>
      </c>
      <c r="B36" s="509"/>
      <c r="C36" s="26"/>
      <c r="D36" s="27"/>
      <c r="E36" s="27"/>
    </row>
    <row r="37" spans="1:30" ht="14.25" customHeight="1" x14ac:dyDescent="0.2">
      <c r="A37" s="495" t="s">
        <v>36</v>
      </c>
      <c r="B37" s="496"/>
      <c r="C37" s="23">
        <v>2</v>
      </c>
      <c r="D37" s="26">
        <v>2</v>
      </c>
      <c r="E37" s="27">
        <v>2</v>
      </c>
    </row>
    <row r="38" spans="1:30" s="5" customFormat="1" ht="14.25" customHeight="1" x14ac:dyDescent="0.2">
      <c r="A38" s="466" t="s">
        <v>497</v>
      </c>
      <c r="B38" s="467"/>
      <c r="C38" s="23"/>
      <c r="D38" s="26"/>
      <c r="E38" s="27"/>
      <c r="F38" s="2"/>
      <c r="G38" s="2"/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customHeight="1" x14ac:dyDescent="0.2">
      <c r="A39" s="470" t="s">
        <v>18</v>
      </c>
      <c r="B39" s="471"/>
      <c r="C39" s="23">
        <v>6</v>
      </c>
      <c r="D39" s="26">
        <v>6</v>
      </c>
      <c r="E39" s="27">
        <v>6</v>
      </c>
    </row>
    <row r="40" spans="1:30" ht="14.25" customHeight="1" x14ac:dyDescent="0.2">
      <c r="A40" s="466"/>
      <c r="B40" s="467"/>
      <c r="C40" s="23"/>
      <c r="D40" s="26"/>
      <c r="E40" s="27"/>
    </row>
    <row r="41" spans="1:30" ht="14.25" customHeight="1" x14ac:dyDescent="0.2">
      <c r="A41" s="470" t="s">
        <v>18</v>
      </c>
      <c r="B41" s="471"/>
      <c r="C41" s="23"/>
      <c r="D41" s="24"/>
      <c r="E41" s="25"/>
    </row>
    <row r="42" spans="1:30" ht="14.25" customHeight="1" x14ac:dyDescent="0.2">
      <c r="A42" s="466"/>
      <c r="B42" s="467"/>
      <c r="C42" s="38"/>
      <c r="D42" s="38"/>
      <c r="E42" s="39"/>
    </row>
    <row r="43" spans="1:30" ht="14.25" customHeight="1" x14ac:dyDescent="0.2">
      <c r="A43" s="495" t="s">
        <v>18</v>
      </c>
      <c r="B43" s="496"/>
      <c r="C43" s="40"/>
      <c r="D43" s="40"/>
      <c r="E43" s="41"/>
    </row>
    <row r="44" spans="1:30" ht="14.25" customHeight="1" x14ac:dyDescent="0.2">
      <c r="A44" s="466"/>
      <c r="B44" s="467"/>
      <c r="C44" s="40"/>
      <c r="D44" s="40"/>
      <c r="E44" s="41"/>
    </row>
    <row r="45" spans="1:30" ht="14.25" customHeight="1" x14ac:dyDescent="0.2">
      <c r="A45" s="470" t="s">
        <v>18</v>
      </c>
      <c r="B45" s="471"/>
      <c r="C45" s="40"/>
      <c r="D45" s="40"/>
      <c r="E45" s="41"/>
    </row>
    <row r="46" spans="1:30" ht="14.25" customHeight="1" x14ac:dyDescent="0.2">
      <c r="A46" s="466"/>
      <c r="B46" s="467"/>
      <c r="C46" s="40"/>
      <c r="D46" s="40"/>
      <c r="E46" s="41"/>
    </row>
    <row r="47" spans="1:30" ht="14.25" customHeight="1" x14ac:dyDescent="0.2">
      <c r="A47" s="495" t="s">
        <v>18</v>
      </c>
      <c r="B47" s="496"/>
      <c r="C47" s="40"/>
      <c r="D47" s="40"/>
      <c r="E47" s="41"/>
    </row>
    <row r="48" spans="1:30" ht="14.25" customHeight="1" x14ac:dyDescent="0.2">
      <c r="A48" s="466"/>
      <c r="B48" s="467"/>
      <c r="C48" s="40"/>
      <c r="D48" s="40"/>
      <c r="E48" s="41"/>
    </row>
    <row r="49" spans="1:7" ht="14.25" customHeight="1" x14ac:dyDescent="0.2">
      <c r="A49" s="470" t="s">
        <v>18</v>
      </c>
      <c r="B49" s="471"/>
      <c r="C49" s="40"/>
      <c r="D49" s="40"/>
      <c r="E49" s="41"/>
    </row>
    <row r="50" spans="1:7" x14ac:dyDescent="0.2">
      <c r="A50" s="515" t="s">
        <v>42</v>
      </c>
      <c r="B50" s="516"/>
      <c r="C50" s="40"/>
      <c r="D50" s="40"/>
      <c r="E50" s="41"/>
      <c r="F50" s="1"/>
      <c r="G50" s="1"/>
    </row>
    <row r="51" spans="1:7" ht="13.5" thickBot="1" x14ac:dyDescent="0.25">
      <c r="A51" s="513" t="s">
        <v>18</v>
      </c>
      <c r="B51" s="514"/>
      <c r="C51" s="42"/>
      <c r="D51" s="42"/>
      <c r="E51" s="43"/>
      <c r="F51" s="1"/>
      <c r="G51" s="1"/>
    </row>
    <row r="52" spans="1:7" ht="13.5" thickTop="1" x14ac:dyDescent="0.2">
      <c r="A52" s="464" t="s">
        <v>14</v>
      </c>
      <c r="B52" s="465"/>
      <c r="C52" s="44">
        <f t="shared" ref="C52:D52" si="0">C36</f>
        <v>0</v>
      </c>
      <c r="D52" s="44">
        <f t="shared" si="0"/>
        <v>0</v>
      </c>
      <c r="E52" s="44">
        <f>E36</f>
        <v>0</v>
      </c>
      <c r="F52" s="1"/>
      <c r="G52" s="1"/>
    </row>
    <row r="53" spans="1:7" ht="13.5" thickBot="1" x14ac:dyDescent="0.25">
      <c r="A53" s="462" t="s">
        <v>52</v>
      </c>
      <c r="B53" s="463"/>
      <c r="C53" s="45"/>
      <c r="D53" s="46"/>
      <c r="E53" s="31"/>
      <c r="F53" s="1"/>
      <c r="G53" s="1"/>
    </row>
    <row r="54" spans="1:7" ht="13.5" thickBot="1" x14ac:dyDescent="0.25">
      <c r="A54" s="492"/>
      <c r="B54" s="492"/>
      <c r="C54" s="492"/>
      <c r="D54" s="492"/>
      <c r="E54" s="492"/>
      <c r="F54" s="1"/>
      <c r="G54" s="1"/>
    </row>
    <row r="55" spans="1:7" x14ac:dyDescent="0.2">
      <c r="A55" s="452" t="s">
        <v>26</v>
      </c>
      <c r="B55" s="453"/>
      <c r="C55" s="453"/>
      <c r="D55" s="453"/>
      <c r="E55" s="454"/>
      <c r="F55" s="1"/>
      <c r="G55" s="1"/>
    </row>
    <row r="56" spans="1:7" x14ac:dyDescent="0.2">
      <c r="A56" s="483"/>
      <c r="B56" s="484"/>
      <c r="C56" s="484"/>
      <c r="D56" s="484"/>
      <c r="E56" s="485"/>
      <c r="F56" s="1"/>
      <c r="G56" s="1"/>
    </row>
    <row r="57" spans="1:7" x14ac:dyDescent="0.2">
      <c r="A57" s="486"/>
      <c r="B57" s="487"/>
      <c r="C57" s="487"/>
      <c r="D57" s="487"/>
      <c r="E57" s="488"/>
      <c r="F57" s="1"/>
      <c r="G57" s="1"/>
    </row>
    <row r="58" spans="1:7" x14ac:dyDescent="0.2">
      <c r="A58" s="486"/>
      <c r="B58" s="487"/>
      <c r="C58" s="487"/>
      <c r="D58" s="487"/>
      <c r="E58" s="488"/>
      <c r="F58" s="1"/>
      <c r="G58" s="1"/>
    </row>
    <row r="59" spans="1:7" x14ac:dyDescent="0.2">
      <c r="A59" s="486"/>
      <c r="B59" s="487"/>
      <c r="C59" s="487"/>
      <c r="D59" s="487"/>
      <c r="E59" s="488"/>
      <c r="F59" s="1"/>
      <c r="G59" s="1"/>
    </row>
    <row r="60" spans="1:7" x14ac:dyDescent="0.2">
      <c r="A60" s="486"/>
      <c r="B60" s="487"/>
      <c r="C60" s="487"/>
      <c r="D60" s="487"/>
      <c r="E60" s="488"/>
      <c r="F60" s="1"/>
      <c r="G60" s="1"/>
    </row>
    <row r="61" spans="1:7" x14ac:dyDescent="0.2">
      <c r="A61" s="486"/>
      <c r="B61" s="487"/>
      <c r="C61" s="487"/>
      <c r="D61" s="487"/>
      <c r="E61" s="488"/>
      <c r="F61" s="1"/>
      <c r="G61" s="1"/>
    </row>
    <row r="62" spans="1:7" x14ac:dyDescent="0.2">
      <c r="A62" s="486"/>
      <c r="B62" s="487"/>
      <c r="C62" s="487"/>
      <c r="D62" s="487"/>
      <c r="E62" s="488"/>
      <c r="F62" s="1"/>
      <c r="G62" s="1"/>
    </row>
    <row r="63" spans="1:7" x14ac:dyDescent="0.2">
      <c r="A63" s="486"/>
      <c r="B63" s="487"/>
      <c r="C63" s="487"/>
      <c r="D63" s="487"/>
      <c r="E63" s="488"/>
      <c r="F63" s="1"/>
      <c r="G63" s="1"/>
    </row>
    <row r="64" spans="1:7" x14ac:dyDescent="0.2">
      <c r="A64" s="486"/>
      <c r="B64" s="487"/>
      <c r="C64" s="487"/>
      <c r="D64" s="487"/>
      <c r="E64" s="488"/>
      <c r="F64" s="1"/>
      <c r="G64" s="1"/>
    </row>
    <row r="65" spans="1:7" x14ac:dyDescent="0.2">
      <c r="A65" s="486"/>
      <c r="B65" s="487"/>
      <c r="C65" s="487"/>
      <c r="D65" s="487"/>
      <c r="E65" s="488"/>
      <c r="F65" s="1"/>
      <c r="G65" s="1"/>
    </row>
    <row r="66" spans="1:7" x14ac:dyDescent="0.2">
      <c r="A66" s="486"/>
      <c r="B66" s="487"/>
      <c r="C66" s="487"/>
      <c r="D66" s="487"/>
      <c r="E66" s="488"/>
      <c r="F66" s="1"/>
      <c r="G66" s="1"/>
    </row>
    <row r="67" spans="1:7" x14ac:dyDescent="0.2">
      <c r="A67" s="486"/>
      <c r="B67" s="487"/>
      <c r="C67" s="487"/>
      <c r="D67" s="487"/>
      <c r="E67" s="488"/>
      <c r="F67" s="1"/>
      <c r="G67" s="1"/>
    </row>
    <row r="68" spans="1:7" x14ac:dyDescent="0.2">
      <c r="A68" s="486"/>
      <c r="B68" s="487"/>
      <c r="C68" s="487"/>
      <c r="D68" s="487"/>
      <c r="E68" s="488"/>
      <c r="F68" s="1"/>
      <c r="G68" s="1"/>
    </row>
    <row r="69" spans="1:7" ht="13.5" thickBot="1" x14ac:dyDescent="0.25">
      <c r="A69" s="489"/>
      <c r="B69" s="490"/>
      <c r="C69" s="490"/>
      <c r="D69" s="490"/>
      <c r="E69" s="491"/>
      <c r="F69" s="1"/>
      <c r="G69" s="1"/>
    </row>
    <row r="70" spans="1:7" ht="13.5" thickBot="1" x14ac:dyDescent="0.25">
      <c r="A70" s="457"/>
      <c r="B70" s="457"/>
      <c r="C70" s="457"/>
      <c r="D70" s="457"/>
      <c r="E70" s="457"/>
      <c r="F70" s="1" t="s">
        <v>34</v>
      </c>
      <c r="G70" s="1"/>
    </row>
    <row r="71" spans="1:7" ht="13.5" thickBot="1" x14ac:dyDescent="0.25">
      <c r="A71" s="472" t="s">
        <v>7</v>
      </c>
      <c r="B71" s="473"/>
      <c r="C71" s="473"/>
      <c r="D71" s="473"/>
      <c r="E71" s="474"/>
      <c r="F71" s="1"/>
      <c r="G71" s="1"/>
    </row>
    <row r="72" spans="1:7" x14ac:dyDescent="0.2">
      <c r="A72" s="498"/>
      <c r="B72" s="499"/>
      <c r="C72" s="47" t="s">
        <v>41</v>
      </c>
      <c r="D72" s="48" t="s">
        <v>41</v>
      </c>
      <c r="E72" s="49" t="s">
        <v>16</v>
      </c>
      <c r="F72" s="1"/>
      <c r="G72" s="1"/>
    </row>
    <row r="73" spans="1:7" ht="15.75" customHeight="1" x14ac:dyDescent="0.2">
      <c r="A73" s="493"/>
      <c r="B73" s="494"/>
      <c r="C73" s="50" t="s">
        <v>54</v>
      </c>
      <c r="D73" s="50" t="s">
        <v>56</v>
      </c>
      <c r="E73" s="51" t="s">
        <v>55</v>
      </c>
    </row>
    <row r="74" spans="1:7" x14ac:dyDescent="0.2">
      <c r="A74" s="477" t="s">
        <v>488</v>
      </c>
      <c r="B74" s="478"/>
      <c r="C74" s="390" t="s">
        <v>491</v>
      </c>
      <c r="D74" s="390" t="s">
        <v>491</v>
      </c>
      <c r="E74" s="391" t="s">
        <v>491</v>
      </c>
      <c r="F74" s="1"/>
      <c r="G74" s="1"/>
    </row>
    <row r="75" spans="1:7" x14ac:dyDescent="0.2">
      <c r="A75" s="510" t="s">
        <v>38</v>
      </c>
      <c r="B75" s="511"/>
      <c r="C75" s="392" t="s">
        <v>489</v>
      </c>
      <c r="D75" s="392" t="s">
        <v>489</v>
      </c>
      <c r="E75" s="393" t="s">
        <v>489</v>
      </c>
      <c r="F75" s="1"/>
      <c r="G75" s="1"/>
    </row>
    <row r="76" spans="1:7" ht="13.5" thickBot="1" x14ac:dyDescent="0.25">
      <c r="A76" s="462" t="s">
        <v>20</v>
      </c>
      <c r="B76" s="463"/>
      <c r="C76" s="394" t="s">
        <v>489</v>
      </c>
      <c r="D76" s="394" t="s">
        <v>489</v>
      </c>
      <c r="E76" s="395" t="s">
        <v>489</v>
      </c>
      <c r="F76" s="1"/>
      <c r="G76" s="1"/>
    </row>
    <row r="77" spans="1:7" ht="13.5" thickBot="1" x14ac:dyDescent="0.25">
      <c r="A77" s="457"/>
      <c r="B77" s="457"/>
      <c r="C77" s="457"/>
      <c r="D77" s="457"/>
      <c r="E77" s="457"/>
      <c r="F77" s="1"/>
      <c r="G77" s="1"/>
    </row>
    <row r="78" spans="1:7" x14ac:dyDescent="0.2">
      <c r="A78" s="452" t="s">
        <v>4</v>
      </c>
      <c r="B78" s="453"/>
      <c r="C78" s="453"/>
      <c r="D78" s="453"/>
      <c r="E78" s="454"/>
      <c r="F78" s="1"/>
      <c r="G78" s="1"/>
    </row>
    <row r="79" spans="1:7" x14ac:dyDescent="0.2">
      <c r="A79" s="52" t="s">
        <v>17</v>
      </c>
      <c r="B79" s="475" t="s">
        <v>30</v>
      </c>
      <c r="C79" s="476"/>
      <c r="D79" s="475" t="s">
        <v>31</v>
      </c>
      <c r="E79" s="512"/>
      <c r="F79" s="1"/>
      <c r="G79" s="1"/>
    </row>
    <row r="80" spans="1:7" x14ac:dyDescent="0.2">
      <c r="A80" s="53"/>
      <c r="B80" s="517" t="s">
        <v>490</v>
      </c>
      <c r="C80" s="518"/>
      <c r="D80" s="505" t="s">
        <v>25</v>
      </c>
      <c r="E80" s="506"/>
      <c r="F80" s="1"/>
      <c r="G80" s="1"/>
    </row>
    <row r="81" spans="1:7" x14ac:dyDescent="0.2">
      <c r="A81" s="54" t="s">
        <v>27</v>
      </c>
      <c r="B81" s="503">
        <v>0</v>
      </c>
      <c r="C81" s="507"/>
      <c r="D81" s="503">
        <v>0</v>
      </c>
      <c r="E81" s="504"/>
      <c r="F81" s="1"/>
      <c r="G81" s="1"/>
    </row>
    <row r="82" spans="1:7" x14ac:dyDescent="0.2">
      <c r="A82" s="55" t="s">
        <v>28</v>
      </c>
      <c r="B82" s="503">
        <v>1191853</v>
      </c>
      <c r="C82" s="507"/>
      <c r="D82" s="503">
        <v>0</v>
      </c>
      <c r="E82" s="504"/>
      <c r="F82" s="1"/>
      <c r="G82" s="1"/>
    </row>
    <row r="83" spans="1:7" x14ac:dyDescent="0.2">
      <c r="A83" s="56" t="s">
        <v>29</v>
      </c>
      <c r="B83" s="481">
        <v>270226</v>
      </c>
      <c r="C83" s="482"/>
      <c r="D83" s="503">
        <v>0</v>
      </c>
      <c r="E83" s="504"/>
      <c r="F83" s="1"/>
      <c r="G83" s="1"/>
    </row>
    <row r="84" spans="1:7" ht="13.5" thickBot="1" x14ac:dyDescent="0.25">
      <c r="A84" s="57" t="s">
        <v>33</v>
      </c>
      <c r="B84" s="479">
        <f>SUM(B81:C83)</f>
        <v>1462079</v>
      </c>
      <c r="C84" s="480"/>
      <c r="D84" s="479">
        <f>SUM(D81:E83)</f>
        <v>0</v>
      </c>
      <c r="E84" s="497"/>
      <c r="F84" s="1"/>
      <c r="G84" s="1"/>
    </row>
    <row r="85" spans="1:7" x14ac:dyDescent="0.2">
      <c r="A85" s="58" t="s">
        <v>53</v>
      </c>
      <c r="B85" s="9"/>
      <c r="C85" s="9"/>
      <c r="D85" s="9"/>
      <c r="E85" s="9"/>
      <c r="F85" s="1"/>
      <c r="G85" s="1"/>
    </row>
    <row r="86" spans="1:7" x14ac:dyDescent="0.2">
      <c r="A86" s="9"/>
      <c r="B86" s="9"/>
      <c r="C86" s="9"/>
      <c r="D86" s="9"/>
      <c r="E86" s="9"/>
      <c r="F86" s="1"/>
      <c r="G86" s="1"/>
    </row>
    <row r="87" spans="1:7" x14ac:dyDescent="0.2">
      <c r="A87" s="9" t="s">
        <v>44</v>
      </c>
      <c r="B87" s="9"/>
      <c r="C87" s="9"/>
      <c r="D87" s="9"/>
      <c r="E87" s="9"/>
    </row>
  </sheetData>
  <mergeCells count="72">
    <mergeCell ref="B1:E1"/>
    <mergeCell ref="A10:E10"/>
    <mergeCell ref="A13:B13"/>
    <mergeCell ref="A16:B16"/>
    <mergeCell ref="A11:B11"/>
    <mergeCell ref="A14:B14"/>
    <mergeCell ref="A9:E9"/>
    <mergeCell ref="A8:B8"/>
    <mergeCell ref="A15:B15"/>
    <mergeCell ref="D8:E8"/>
    <mergeCell ref="A12:B12"/>
    <mergeCell ref="A17:B17"/>
    <mergeCell ref="A21:E21"/>
    <mergeCell ref="D83:E83"/>
    <mergeCell ref="D81:E81"/>
    <mergeCell ref="D80:E80"/>
    <mergeCell ref="B81:C81"/>
    <mergeCell ref="A36:B36"/>
    <mergeCell ref="A75:B75"/>
    <mergeCell ref="D82:E82"/>
    <mergeCell ref="D79:E79"/>
    <mergeCell ref="A51:B51"/>
    <mergeCell ref="A50:B50"/>
    <mergeCell ref="A37:B37"/>
    <mergeCell ref="B80:C80"/>
    <mergeCell ref="B82:C82"/>
    <mergeCell ref="A39:B39"/>
    <mergeCell ref="B84:C84"/>
    <mergeCell ref="A40:B40"/>
    <mergeCell ref="A41:B41"/>
    <mergeCell ref="B83:C83"/>
    <mergeCell ref="A56:E69"/>
    <mergeCell ref="A42:B42"/>
    <mergeCell ref="A54:E54"/>
    <mergeCell ref="A76:B76"/>
    <mergeCell ref="A73:B73"/>
    <mergeCell ref="A43:B43"/>
    <mergeCell ref="D84:E84"/>
    <mergeCell ref="A72:B72"/>
    <mergeCell ref="A45:B45"/>
    <mergeCell ref="A46:B46"/>
    <mergeCell ref="A47:B47"/>
    <mergeCell ref="A78:E78"/>
    <mergeCell ref="A70:E70"/>
    <mergeCell ref="A77:E77"/>
    <mergeCell ref="A71:E71"/>
    <mergeCell ref="B79:C79"/>
    <mergeCell ref="A74:B74"/>
    <mergeCell ref="A55:E55"/>
    <mergeCell ref="A53:B53"/>
    <mergeCell ref="A52:B52"/>
    <mergeCell ref="A48:B48"/>
    <mergeCell ref="A35:B35"/>
    <mergeCell ref="A38:B38"/>
    <mergeCell ref="A49:B49"/>
    <mergeCell ref="A44:B44"/>
    <mergeCell ref="A34:B34"/>
    <mergeCell ref="A28:B28"/>
    <mergeCell ref="A25:B25"/>
    <mergeCell ref="A26:B26"/>
    <mergeCell ref="A18:B18"/>
    <mergeCell ref="A33:E33"/>
    <mergeCell ref="A24:B24"/>
    <mergeCell ref="A29:B29"/>
    <mergeCell ref="A30:B30"/>
    <mergeCell ref="A27:B27"/>
    <mergeCell ref="A32:E32"/>
    <mergeCell ref="A23:B23"/>
    <mergeCell ref="A31:B31"/>
    <mergeCell ref="A19:B19"/>
    <mergeCell ref="A20:B20"/>
    <mergeCell ref="A22:E22"/>
  </mergeCells>
  <phoneticPr fontId="2" type="noConversion"/>
  <pageMargins left="0.5" right="0.25" top="0.68" bottom="0.5" header="0.37" footer="0.5"/>
  <pageSetup scale="60" orientation="portrait" r:id="rId1"/>
  <headerFooter alignWithMargins="0"/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workbookViewId="0">
      <selection activeCell="B8" sqref="B8:B9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4.42578125" customWidth="1"/>
    <col min="6" max="8" width="15.28515625" style="278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712"/>
      <c r="H2" s="712"/>
      <c r="I2" s="143"/>
    </row>
    <row r="3" spans="1:10" ht="18" x14ac:dyDescent="0.25">
      <c r="B3" s="619" t="s">
        <v>135</v>
      </c>
      <c r="C3" s="606"/>
      <c r="E3" s="144" t="s">
        <v>136</v>
      </c>
      <c r="G3" s="712"/>
      <c r="H3" s="712"/>
      <c r="I3" s="143"/>
    </row>
    <row r="4" spans="1:10" x14ac:dyDescent="0.25">
      <c r="B4" s="619" t="s">
        <v>137</v>
      </c>
      <c r="C4" s="606"/>
      <c r="E4" s="203" t="s">
        <v>338</v>
      </c>
      <c r="F4" s="292" t="s">
        <v>237</v>
      </c>
      <c r="G4" s="713" t="s">
        <v>126</v>
      </c>
      <c r="H4" s="713"/>
      <c r="I4" s="145"/>
    </row>
    <row r="5" spans="1:10" ht="12" customHeight="1" x14ac:dyDescent="0.25">
      <c r="B5" s="606"/>
      <c r="C5" s="606"/>
      <c r="E5" s="146"/>
      <c r="F5" s="708"/>
      <c r="G5" s="708"/>
      <c r="H5" s="708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709" t="s">
        <v>339</v>
      </c>
      <c r="G6" s="710"/>
      <c r="H6" s="711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705" t="s">
        <v>143</v>
      </c>
      <c r="G7" s="705" t="s">
        <v>144</v>
      </c>
      <c r="H7" s="705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706"/>
      <c r="G8" s="707"/>
      <c r="H8" s="706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706"/>
      <c r="G9" s="707"/>
      <c r="H9" s="706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93"/>
      <c r="G10" s="293"/>
      <c r="H10" s="293"/>
      <c r="I10" s="147"/>
      <c r="J10" s="148"/>
    </row>
    <row r="11" spans="1:10" ht="12.6" customHeight="1" x14ac:dyDescent="0.2">
      <c r="A11" s="149">
        <v>1</v>
      </c>
      <c r="B11" s="258"/>
      <c r="C11" s="258"/>
      <c r="D11" s="258"/>
      <c r="E11" s="150" t="s">
        <v>146</v>
      </c>
      <c r="F11" s="294"/>
      <c r="G11" s="294"/>
      <c r="H11" s="294"/>
      <c r="I11" s="149">
        <v>1</v>
      </c>
      <c r="J11" s="148"/>
    </row>
    <row r="12" spans="1:10" ht="12.6" customHeight="1" x14ac:dyDescent="0.2">
      <c r="A12" s="149">
        <v>2</v>
      </c>
      <c r="B12" s="296">
        <v>1460389</v>
      </c>
      <c r="C12" s="296">
        <v>1630399</v>
      </c>
      <c r="D12" s="296">
        <v>83000</v>
      </c>
      <c r="E12" s="150" t="s">
        <v>147</v>
      </c>
      <c r="F12" s="295">
        <v>1820000</v>
      </c>
      <c r="G12" s="295"/>
      <c r="H12" s="295"/>
      <c r="I12" s="149">
        <v>2</v>
      </c>
      <c r="J12" s="148"/>
    </row>
    <row r="13" spans="1:10" ht="12.6" customHeight="1" x14ac:dyDescent="0.2">
      <c r="A13" s="149">
        <v>3</v>
      </c>
      <c r="B13" s="296"/>
      <c r="C13" s="296"/>
      <c r="D13" s="296"/>
      <c r="E13" s="150" t="s">
        <v>148</v>
      </c>
      <c r="F13" s="295"/>
      <c r="G13" s="295"/>
      <c r="H13" s="295"/>
      <c r="I13" s="149">
        <v>3</v>
      </c>
      <c r="J13" s="148"/>
    </row>
    <row r="14" spans="1:10" ht="12.6" customHeight="1" x14ac:dyDescent="0.2">
      <c r="A14" s="149">
        <v>4</v>
      </c>
      <c r="B14" s="296"/>
      <c r="C14" s="296"/>
      <c r="D14" s="296"/>
      <c r="E14" s="150" t="s">
        <v>149</v>
      </c>
      <c r="F14" s="295"/>
      <c r="G14" s="295"/>
      <c r="H14" s="295"/>
      <c r="I14" s="149">
        <v>4</v>
      </c>
      <c r="J14" s="148"/>
    </row>
    <row r="15" spans="1:10" ht="12.6" customHeight="1" x14ac:dyDescent="0.2">
      <c r="A15" s="149">
        <v>5</v>
      </c>
      <c r="B15" s="296"/>
      <c r="C15" s="296"/>
      <c r="D15" s="296"/>
      <c r="E15" s="151" t="s">
        <v>150</v>
      </c>
      <c r="F15" s="295"/>
      <c r="G15" s="295"/>
      <c r="H15" s="295"/>
      <c r="I15" s="149">
        <v>5</v>
      </c>
      <c r="J15" s="148"/>
    </row>
    <row r="16" spans="1:10" ht="12.6" customHeight="1" x14ac:dyDescent="0.2">
      <c r="A16" s="149">
        <v>6</v>
      </c>
      <c r="B16" s="355">
        <f>SUM(B11:B15)</f>
        <v>1460389</v>
      </c>
      <c r="C16" s="355">
        <f t="shared" ref="C16:D16" si="0">SUM(C11:C15)</f>
        <v>1630399</v>
      </c>
      <c r="D16" s="355">
        <f t="shared" si="0"/>
        <v>83000</v>
      </c>
      <c r="E16" s="152" t="s">
        <v>151</v>
      </c>
      <c r="F16" s="296">
        <f>SUM(F11:F15)</f>
        <v>1820000</v>
      </c>
      <c r="G16" s="296">
        <f t="shared" ref="G16" si="1">SUM(G11:G15)</f>
        <v>0</v>
      </c>
      <c r="H16" s="296">
        <f t="shared" ref="H16" si="2">SUM(H11:H15)</f>
        <v>0</v>
      </c>
      <c r="I16" s="149">
        <v>6</v>
      </c>
      <c r="J16" s="148"/>
    </row>
    <row r="17" spans="1:10" ht="12.6" customHeight="1" x14ac:dyDescent="0.2">
      <c r="A17" s="149">
        <v>7</v>
      </c>
      <c r="B17" s="296">
        <v>443174</v>
      </c>
      <c r="C17" s="296">
        <v>437062</v>
      </c>
      <c r="D17" s="296">
        <v>435000</v>
      </c>
      <c r="E17" s="152" t="s">
        <v>340</v>
      </c>
      <c r="F17" s="295">
        <v>400000</v>
      </c>
      <c r="G17" s="295"/>
      <c r="H17" s="295"/>
      <c r="I17" s="149">
        <v>7</v>
      </c>
      <c r="J17" s="148"/>
    </row>
    <row r="18" spans="1:10" ht="12.6" customHeight="1" x14ac:dyDescent="0.2">
      <c r="A18" s="149">
        <v>8</v>
      </c>
      <c r="B18" s="296">
        <v>0</v>
      </c>
      <c r="C18" s="296"/>
      <c r="D18" s="296">
        <v>1050</v>
      </c>
      <c r="E18" s="152" t="s">
        <v>341</v>
      </c>
      <c r="F18" s="295">
        <v>0</v>
      </c>
      <c r="G18" s="295"/>
      <c r="H18" s="295"/>
      <c r="I18" s="149">
        <v>8</v>
      </c>
      <c r="J18" s="148"/>
    </row>
    <row r="19" spans="1:10" ht="12.6" customHeight="1" x14ac:dyDescent="0.2">
      <c r="A19" s="149">
        <v>9</v>
      </c>
      <c r="B19" s="296">
        <v>2407</v>
      </c>
      <c r="C19" s="296">
        <v>209</v>
      </c>
      <c r="D19" s="296">
        <v>1000</v>
      </c>
      <c r="E19" s="152" t="s">
        <v>342</v>
      </c>
      <c r="F19" s="295">
        <v>0</v>
      </c>
      <c r="G19" s="295"/>
      <c r="H19" s="295"/>
      <c r="I19" s="149">
        <v>9</v>
      </c>
      <c r="J19" s="148"/>
    </row>
    <row r="20" spans="1:10" ht="12.6" customHeight="1" x14ac:dyDescent="0.2">
      <c r="A20" s="149">
        <v>10</v>
      </c>
      <c r="B20" s="296">
        <v>3420</v>
      </c>
      <c r="C20" s="296"/>
      <c r="D20" s="296">
        <v>500</v>
      </c>
      <c r="E20" s="152" t="s">
        <v>343</v>
      </c>
      <c r="F20" s="295">
        <v>0</v>
      </c>
      <c r="G20" s="295"/>
      <c r="H20" s="295"/>
      <c r="I20" s="149">
        <v>10</v>
      </c>
      <c r="J20" s="148"/>
    </row>
    <row r="21" spans="1:10" ht="12.6" customHeight="1" x14ac:dyDescent="0.2">
      <c r="A21" s="149">
        <v>11</v>
      </c>
      <c r="B21" s="296" t="s">
        <v>130</v>
      </c>
      <c r="C21" s="296"/>
      <c r="D21" s="296"/>
      <c r="E21" s="152">
        <v>11</v>
      </c>
      <c r="F21" s="295"/>
      <c r="G21" s="295"/>
      <c r="H21" s="295"/>
      <c r="I21" s="149">
        <v>11</v>
      </c>
      <c r="J21" s="148"/>
    </row>
    <row r="22" spans="1:10" ht="12.6" customHeight="1" x14ac:dyDescent="0.2">
      <c r="A22" s="149">
        <v>12</v>
      </c>
      <c r="B22" s="296"/>
      <c r="C22" s="296"/>
      <c r="D22" s="296"/>
      <c r="E22" s="152">
        <v>12</v>
      </c>
      <c r="F22" s="295"/>
      <c r="G22" s="295"/>
      <c r="H22" s="295"/>
      <c r="I22" s="149">
        <v>12</v>
      </c>
      <c r="J22" s="148"/>
    </row>
    <row r="23" spans="1:10" ht="12.6" customHeight="1" x14ac:dyDescent="0.2">
      <c r="A23" s="149">
        <v>13</v>
      </c>
      <c r="B23" s="296"/>
      <c r="C23" s="296"/>
      <c r="D23" s="296"/>
      <c r="E23" s="152">
        <v>13</v>
      </c>
      <c r="F23" s="295"/>
      <c r="G23" s="295"/>
      <c r="H23" s="295"/>
      <c r="I23" s="149">
        <v>13</v>
      </c>
      <c r="J23" s="148"/>
    </row>
    <row r="24" spans="1:10" ht="12.6" customHeight="1" x14ac:dyDescent="0.2">
      <c r="A24" s="149">
        <v>14</v>
      </c>
      <c r="B24" s="296"/>
      <c r="C24" s="296"/>
      <c r="D24" s="296"/>
      <c r="E24" s="152">
        <v>14</v>
      </c>
      <c r="F24" s="295"/>
      <c r="G24" s="295"/>
      <c r="H24" s="295"/>
      <c r="I24" s="149">
        <v>14</v>
      </c>
      <c r="J24" s="148"/>
    </row>
    <row r="25" spans="1:10" ht="12.6" customHeight="1" x14ac:dyDescent="0.2">
      <c r="A25" s="149">
        <v>15</v>
      </c>
      <c r="B25" s="296"/>
      <c r="C25" s="296"/>
      <c r="D25" s="296"/>
      <c r="E25" s="152">
        <v>15</v>
      </c>
      <c r="F25" s="295"/>
      <c r="G25" s="295"/>
      <c r="H25" s="295"/>
      <c r="I25" s="149">
        <v>15</v>
      </c>
      <c r="J25" s="148"/>
    </row>
    <row r="26" spans="1:10" ht="12.6" customHeight="1" x14ac:dyDescent="0.2">
      <c r="A26" s="149">
        <v>16</v>
      </c>
      <c r="B26" s="296"/>
      <c r="C26" s="296"/>
      <c r="D26" s="296"/>
      <c r="E26" s="152">
        <v>16</v>
      </c>
      <c r="F26" s="295"/>
      <c r="G26" s="295"/>
      <c r="H26" s="295"/>
      <c r="I26" s="149">
        <v>16</v>
      </c>
      <c r="J26" s="148"/>
    </row>
    <row r="27" spans="1:10" ht="12.6" customHeight="1" x14ac:dyDescent="0.2">
      <c r="A27" s="149">
        <v>17</v>
      </c>
      <c r="B27" s="296"/>
      <c r="C27" s="296"/>
      <c r="D27" s="296"/>
      <c r="E27" s="152">
        <v>17</v>
      </c>
      <c r="F27" s="295"/>
      <c r="G27" s="295"/>
      <c r="H27" s="295"/>
      <c r="I27" s="149">
        <v>17</v>
      </c>
      <c r="J27" s="148"/>
    </row>
    <row r="28" spans="1:10" ht="12.6" customHeight="1" x14ac:dyDescent="0.2">
      <c r="A28" s="149">
        <v>18</v>
      </c>
      <c r="B28" s="296"/>
      <c r="C28" s="296"/>
      <c r="D28" s="296"/>
      <c r="E28" s="152">
        <v>18</v>
      </c>
      <c r="F28" s="295"/>
      <c r="G28" s="295"/>
      <c r="H28" s="295"/>
      <c r="I28" s="149">
        <v>18</v>
      </c>
      <c r="J28" s="148"/>
    </row>
    <row r="29" spans="1:10" ht="12.6" customHeight="1" x14ac:dyDescent="0.2">
      <c r="A29" s="149">
        <v>19</v>
      </c>
      <c r="B29" s="296"/>
      <c r="C29" s="296"/>
      <c r="D29" s="296"/>
      <c r="E29" s="152">
        <v>19</v>
      </c>
      <c r="F29" s="295"/>
      <c r="G29" s="295"/>
      <c r="H29" s="295"/>
      <c r="I29" s="149">
        <v>19</v>
      </c>
      <c r="J29" s="148"/>
    </row>
    <row r="30" spans="1:10" ht="12.6" customHeight="1" x14ac:dyDescent="0.2">
      <c r="A30" s="149">
        <v>20</v>
      </c>
      <c r="B30" s="296"/>
      <c r="C30" s="296"/>
      <c r="D30" s="296"/>
      <c r="E30" s="152">
        <v>20</v>
      </c>
      <c r="F30" s="295"/>
      <c r="G30" s="295"/>
      <c r="H30" s="295"/>
      <c r="I30" s="149">
        <v>20</v>
      </c>
      <c r="J30" s="148"/>
    </row>
    <row r="31" spans="1:10" ht="12.6" customHeight="1" x14ac:dyDescent="0.2">
      <c r="A31" s="149">
        <v>21</v>
      </c>
      <c r="B31" s="296"/>
      <c r="C31" s="296"/>
      <c r="D31" s="296"/>
      <c r="E31" s="152">
        <v>21</v>
      </c>
      <c r="F31" s="295"/>
      <c r="G31" s="295"/>
      <c r="H31" s="295"/>
      <c r="I31" s="149">
        <v>21</v>
      </c>
      <c r="J31" s="148"/>
    </row>
    <row r="32" spans="1:10" ht="12.6" customHeight="1" x14ac:dyDescent="0.2">
      <c r="A32" s="149">
        <v>22</v>
      </c>
      <c r="B32" s="296"/>
      <c r="C32" s="296"/>
      <c r="D32" s="296"/>
      <c r="E32" s="152">
        <v>22</v>
      </c>
      <c r="F32" s="295"/>
      <c r="G32" s="295"/>
      <c r="H32" s="295"/>
      <c r="I32" s="149">
        <v>22</v>
      </c>
      <c r="J32" s="148"/>
    </row>
    <row r="33" spans="1:10" ht="12.6" customHeight="1" x14ac:dyDescent="0.2">
      <c r="A33" s="149">
        <v>23</v>
      </c>
      <c r="B33" s="296"/>
      <c r="C33" s="296"/>
      <c r="D33" s="296"/>
      <c r="E33" s="152">
        <v>23</v>
      </c>
      <c r="F33" s="295"/>
      <c r="G33" s="295"/>
      <c r="H33" s="295"/>
      <c r="I33" s="149">
        <v>23</v>
      </c>
      <c r="J33" s="148"/>
    </row>
    <row r="34" spans="1:10" ht="12.6" customHeight="1" x14ac:dyDescent="0.2">
      <c r="A34" s="149">
        <v>24</v>
      </c>
      <c r="B34" s="296"/>
      <c r="C34" s="296"/>
      <c r="D34" s="296"/>
      <c r="E34" s="152">
        <v>24</v>
      </c>
      <c r="F34" s="295"/>
      <c r="G34" s="295"/>
      <c r="H34" s="295"/>
      <c r="I34" s="149">
        <v>24</v>
      </c>
      <c r="J34" s="148"/>
    </row>
    <row r="35" spans="1:10" ht="12.6" customHeight="1" x14ac:dyDescent="0.2">
      <c r="A35" s="149">
        <v>25</v>
      </c>
      <c r="B35" s="296"/>
      <c r="C35" s="296"/>
      <c r="D35" s="296"/>
      <c r="E35" s="152">
        <v>25</v>
      </c>
      <c r="F35" s="295"/>
      <c r="G35" s="295"/>
      <c r="H35" s="295"/>
      <c r="I35" s="149">
        <v>25</v>
      </c>
      <c r="J35" s="148"/>
    </row>
    <row r="36" spans="1:10" ht="12.6" customHeight="1" x14ac:dyDescent="0.2">
      <c r="A36" s="149">
        <v>26</v>
      </c>
      <c r="B36" s="296"/>
      <c r="C36" s="296"/>
      <c r="D36" s="296"/>
      <c r="E36" s="152">
        <v>26</v>
      </c>
      <c r="F36" s="295"/>
      <c r="G36" s="295"/>
      <c r="H36" s="295"/>
      <c r="I36" s="149">
        <v>26</v>
      </c>
      <c r="J36" s="148"/>
    </row>
    <row r="37" spans="1:10" ht="12.6" customHeight="1" x14ac:dyDescent="0.2">
      <c r="A37" s="149">
        <v>27</v>
      </c>
      <c r="B37" s="296"/>
      <c r="C37" s="296"/>
      <c r="D37" s="296"/>
      <c r="E37" s="152">
        <v>27</v>
      </c>
      <c r="F37" s="295"/>
      <c r="G37" s="295"/>
      <c r="H37" s="295"/>
      <c r="I37" s="149">
        <v>27</v>
      </c>
      <c r="J37" s="148"/>
    </row>
    <row r="38" spans="1:10" ht="12.6" customHeight="1" x14ac:dyDescent="0.2">
      <c r="A38" s="149">
        <v>28</v>
      </c>
      <c r="B38" s="296"/>
      <c r="C38" s="296"/>
      <c r="D38" s="296"/>
      <c r="E38" s="152">
        <v>28</v>
      </c>
      <c r="F38" s="295"/>
      <c r="G38" s="295"/>
      <c r="H38" s="295"/>
      <c r="I38" s="149">
        <v>28</v>
      </c>
      <c r="J38" s="148"/>
    </row>
    <row r="39" spans="1:10" ht="12.6" customHeight="1" x14ac:dyDescent="0.2">
      <c r="A39" s="149">
        <v>29</v>
      </c>
      <c r="B39" s="296">
        <f>SUM(B16:B38)</f>
        <v>1909390</v>
      </c>
      <c r="C39" s="296">
        <f>SUM(C16:C38)</f>
        <v>2067670</v>
      </c>
      <c r="D39" s="296">
        <f t="shared" ref="D39" si="3">SUM(D16:D38)</f>
        <v>520550</v>
      </c>
      <c r="E39" s="149" t="s">
        <v>166</v>
      </c>
      <c r="F39" s="295">
        <f>SUM(F16:F38)</f>
        <v>2220000</v>
      </c>
      <c r="G39" s="295">
        <f>SUM(G12:G38)</f>
        <v>0</v>
      </c>
      <c r="H39" s="295">
        <f t="shared" ref="H39" si="4">SUM(H12:H38)</f>
        <v>0</v>
      </c>
      <c r="I39" s="149">
        <v>29</v>
      </c>
      <c r="J39" s="148"/>
    </row>
    <row r="40" spans="1:10" ht="12.6" customHeight="1" x14ac:dyDescent="0.2">
      <c r="A40" s="149">
        <v>30</v>
      </c>
      <c r="B40" s="296"/>
      <c r="C40" s="296"/>
      <c r="D40" s="296"/>
      <c r="E40" s="149" t="s">
        <v>167</v>
      </c>
      <c r="F40" s="295"/>
      <c r="G40" s="295"/>
      <c r="H40" s="295"/>
      <c r="I40" s="149">
        <v>30</v>
      </c>
      <c r="J40" s="148"/>
    </row>
    <row r="41" spans="1:10" ht="12.6" customHeight="1" thickBot="1" x14ac:dyDescent="0.25">
      <c r="A41" s="154">
        <v>31</v>
      </c>
      <c r="B41" s="297"/>
      <c r="C41" s="297"/>
      <c r="D41" s="297"/>
      <c r="E41" s="154" t="s">
        <v>168</v>
      </c>
      <c r="F41" s="315"/>
      <c r="G41" s="315"/>
      <c r="H41" s="315"/>
      <c r="I41" s="154">
        <v>31</v>
      </c>
      <c r="J41" s="148"/>
    </row>
    <row r="42" spans="1:10" s="159" customFormat="1" ht="12.6" customHeight="1" thickBot="1" x14ac:dyDescent="0.25">
      <c r="A42" s="155">
        <v>32</v>
      </c>
      <c r="B42" s="350">
        <f>SUM(B39:B41)</f>
        <v>1909390</v>
      </c>
      <c r="C42" s="350">
        <f>SUM(C39:C41)</f>
        <v>2067670</v>
      </c>
      <c r="D42" s="350">
        <f t="shared" ref="D42" si="5">SUM(D39:D41)</f>
        <v>520550</v>
      </c>
      <c r="E42" s="156" t="s">
        <v>169</v>
      </c>
      <c r="F42" s="350">
        <f>SUM(F39:F41)</f>
        <v>2220000</v>
      </c>
      <c r="G42" s="350">
        <f>SUM(G39:G41)</f>
        <v>0</v>
      </c>
      <c r="H42" s="350">
        <f t="shared" ref="H42" si="6">SUM(H39:H41)</f>
        <v>0</v>
      </c>
      <c r="I42" s="157">
        <v>32</v>
      </c>
      <c r="J42" s="158"/>
    </row>
    <row r="43" spans="1:10" ht="19.5" customHeight="1" x14ac:dyDescent="0.25">
      <c r="E43" s="160" t="s">
        <v>170</v>
      </c>
      <c r="H43" s="442" t="s">
        <v>257</v>
      </c>
    </row>
    <row r="44" spans="1:10" ht="12.95" customHeight="1" x14ac:dyDescent="0.25"/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  <row r="2291" x14ac:dyDescent="0.25"/>
    <row r="2292" x14ac:dyDescent="0.25"/>
  </sheetData>
  <mergeCells count="20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9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3"/>
  <sheetViews>
    <sheetView workbookViewId="0">
      <selection activeCell="E27" sqref="E27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5" customWidth="1"/>
    <col min="6" max="8" width="15.28515625" style="3" customWidth="1"/>
    <col min="9" max="9" width="3.5703125" customWidth="1"/>
    <col min="10" max="10" width="4" customWidth="1"/>
  </cols>
  <sheetData>
    <row r="1" spans="1:10" x14ac:dyDescent="0.25">
      <c r="D1" s="624" t="s">
        <v>171</v>
      </c>
      <c r="E1" s="624"/>
      <c r="F1" s="624"/>
    </row>
    <row r="2" spans="1:10" x14ac:dyDescent="0.25">
      <c r="B2" s="300" t="s">
        <v>135</v>
      </c>
      <c r="D2" s="685" t="s">
        <v>172</v>
      </c>
      <c r="E2" s="685"/>
      <c r="F2" s="685"/>
    </row>
    <row r="3" spans="1:10" x14ac:dyDescent="0.25">
      <c r="B3" s="300" t="s">
        <v>173</v>
      </c>
      <c r="D3" s="686" t="s">
        <v>338</v>
      </c>
      <c r="E3" s="686"/>
      <c r="F3" s="686"/>
      <c r="G3" s="306" t="s">
        <v>175</v>
      </c>
    </row>
    <row r="4" spans="1:10" ht="15" x14ac:dyDescent="0.2">
      <c r="A4" s="162"/>
      <c r="B4" s="301"/>
      <c r="C4" s="301"/>
      <c r="D4" s="687"/>
      <c r="E4" s="687"/>
      <c r="F4" s="687"/>
      <c r="G4" s="688"/>
      <c r="H4" s="689"/>
      <c r="I4" s="689"/>
    </row>
    <row r="5" spans="1:10" ht="12.6" customHeight="1" x14ac:dyDescent="0.2">
      <c r="A5" s="608"/>
      <c r="B5" s="701" t="s">
        <v>140</v>
      </c>
      <c r="C5" s="702"/>
      <c r="D5" s="703"/>
      <c r="E5" s="696" t="s">
        <v>176</v>
      </c>
      <c r="F5" s="660" t="s">
        <v>506</v>
      </c>
      <c r="G5" s="661"/>
      <c r="H5" s="699"/>
      <c r="I5" s="596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697"/>
      <c r="F6" s="662"/>
      <c r="G6" s="663"/>
      <c r="H6" s="700"/>
      <c r="I6" s="597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697"/>
      <c r="F7" s="307" t="s">
        <v>432</v>
      </c>
      <c r="G7" s="307" t="s">
        <v>177</v>
      </c>
      <c r="H7" s="307" t="s">
        <v>178</v>
      </c>
      <c r="I7" s="597"/>
    </row>
    <row r="8" spans="1:10" ht="12.6" customHeight="1" x14ac:dyDescent="0.2">
      <c r="A8" s="610"/>
      <c r="B8" s="605"/>
      <c r="C8" s="602"/>
      <c r="D8" s="602"/>
      <c r="E8" s="698"/>
      <c r="F8" s="275" t="s">
        <v>179</v>
      </c>
      <c r="G8" s="275" t="s">
        <v>180</v>
      </c>
      <c r="H8" s="275" t="s">
        <v>181</v>
      </c>
      <c r="I8" s="598"/>
    </row>
    <row r="9" spans="1:10" s="165" customFormat="1" ht="12" customHeight="1" x14ac:dyDescent="0.2">
      <c r="A9" s="147"/>
      <c r="B9" s="622"/>
      <c r="C9" s="622"/>
      <c r="D9" s="622"/>
      <c r="E9" s="193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271">
        <v>85191</v>
      </c>
      <c r="C10" s="271">
        <v>95704</v>
      </c>
      <c r="D10" s="271">
        <v>128300</v>
      </c>
      <c r="E10" s="152" t="s">
        <v>522</v>
      </c>
      <c r="F10" s="271">
        <v>101000</v>
      </c>
      <c r="G10" s="283"/>
      <c r="H10" s="283"/>
      <c r="I10" s="149">
        <v>1</v>
      </c>
      <c r="J10" s="149"/>
    </row>
    <row r="11" spans="1:10" s="165" customFormat="1" ht="12" customHeight="1" x14ac:dyDescent="0.2">
      <c r="A11" s="149">
        <v>2</v>
      </c>
      <c r="B11" s="271">
        <v>50720</v>
      </c>
      <c r="C11" s="271">
        <v>45507</v>
      </c>
      <c r="D11" s="271">
        <v>102000</v>
      </c>
      <c r="E11" s="194" t="s">
        <v>523</v>
      </c>
      <c r="F11" s="271">
        <v>43000</v>
      </c>
      <c r="G11" s="283"/>
      <c r="H11" s="283"/>
      <c r="I11" s="149">
        <v>2</v>
      </c>
      <c r="J11" s="149"/>
    </row>
    <row r="12" spans="1:10" s="165" customFormat="1" ht="12" customHeight="1" x14ac:dyDescent="0.2">
      <c r="A12" s="149">
        <v>3</v>
      </c>
      <c r="B12" s="283"/>
      <c r="C12" s="271"/>
      <c r="D12" s="271"/>
      <c r="E12" s="152">
        <v>3</v>
      </c>
      <c r="F12" s="283"/>
      <c r="G12" s="283"/>
      <c r="H12" s="283"/>
      <c r="I12" s="149">
        <v>3</v>
      </c>
      <c r="J12" s="149"/>
    </row>
    <row r="13" spans="1:10" s="165" customFormat="1" ht="12" customHeight="1" x14ac:dyDescent="0.2">
      <c r="A13" s="149">
        <v>4</v>
      </c>
      <c r="B13" s="283"/>
      <c r="C13" s="271"/>
      <c r="D13" s="271"/>
      <c r="E13" s="152">
        <v>4</v>
      </c>
      <c r="F13" s="283"/>
      <c r="G13" s="283"/>
      <c r="H13" s="283"/>
      <c r="I13" s="149">
        <v>4</v>
      </c>
      <c r="J13" s="149"/>
    </row>
    <row r="14" spans="1:10" s="165" customFormat="1" ht="12" customHeight="1" x14ac:dyDescent="0.2">
      <c r="A14" s="149">
        <v>5</v>
      </c>
      <c r="B14" s="283"/>
      <c r="C14" s="271"/>
      <c r="D14" s="271"/>
      <c r="E14" s="152">
        <v>5</v>
      </c>
      <c r="F14" s="283"/>
      <c r="G14" s="283"/>
      <c r="H14" s="283"/>
      <c r="I14" s="149">
        <v>5</v>
      </c>
      <c r="J14" s="149"/>
    </row>
    <row r="15" spans="1:10" s="165" customFormat="1" ht="12" customHeight="1" x14ac:dyDescent="0.2">
      <c r="A15" s="149">
        <v>6</v>
      </c>
      <c r="B15" s="283"/>
      <c r="C15" s="271"/>
      <c r="D15" s="271"/>
      <c r="E15" s="152">
        <v>6</v>
      </c>
      <c r="F15" s="283"/>
      <c r="G15" s="283"/>
      <c r="H15" s="283"/>
      <c r="I15" s="149">
        <v>6</v>
      </c>
      <c r="J15" s="149"/>
    </row>
    <row r="16" spans="1:10" s="170" customFormat="1" ht="12" customHeight="1" x14ac:dyDescent="0.2">
      <c r="A16" s="149">
        <v>9</v>
      </c>
      <c r="B16" s="284">
        <f>SUM(B10:B15)</f>
        <v>135911</v>
      </c>
      <c r="C16" s="284">
        <f>SUM(C10:C15)</f>
        <v>141211</v>
      </c>
      <c r="D16" s="284">
        <f t="shared" ref="D16" si="0">SUM(D10:D15)</f>
        <v>230300</v>
      </c>
      <c r="E16" s="195" t="s">
        <v>344</v>
      </c>
      <c r="F16" s="284">
        <f>SUM(F10:F15)</f>
        <v>144000</v>
      </c>
      <c r="G16" s="284">
        <f>SUM(G10:G15)</f>
        <v>0</v>
      </c>
      <c r="H16" s="284">
        <f t="shared" ref="H16" si="1">SUM(H10:H15)</f>
        <v>0</v>
      </c>
      <c r="I16" s="149">
        <v>9</v>
      </c>
      <c r="J16" s="169"/>
    </row>
    <row r="17" spans="1:10" s="165" customFormat="1" ht="12" customHeight="1" x14ac:dyDescent="0.2">
      <c r="A17" s="147" t="s">
        <v>47</v>
      </c>
      <c r="B17" s="622"/>
      <c r="C17" s="622"/>
      <c r="D17" s="622"/>
      <c r="E17" s="193" t="s">
        <v>184</v>
      </c>
      <c r="F17" s="623"/>
      <c r="G17" s="623"/>
      <c r="H17" s="623"/>
      <c r="I17" s="147" t="s">
        <v>47</v>
      </c>
      <c r="J17" s="149"/>
    </row>
    <row r="18" spans="1:10" s="165" customFormat="1" ht="12" customHeight="1" x14ac:dyDescent="0.2">
      <c r="A18" s="149">
        <v>10</v>
      </c>
      <c r="B18" s="283">
        <f>'9-Sewer Detl Req'!B24</f>
        <v>47203</v>
      </c>
      <c r="C18" s="288">
        <v>67895</v>
      </c>
      <c r="D18" s="288">
        <v>71600</v>
      </c>
      <c r="E18" s="152" t="s">
        <v>345</v>
      </c>
      <c r="F18" s="283">
        <v>75000</v>
      </c>
      <c r="G18" s="283"/>
      <c r="H18" s="283">
        <f>'9-Sewer Detl Req'!L24</f>
        <v>0</v>
      </c>
      <c r="I18" s="149">
        <v>10</v>
      </c>
      <c r="J18" s="149"/>
    </row>
    <row r="19" spans="1:10" s="165" customFormat="1" ht="12" customHeight="1" x14ac:dyDescent="0.2">
      <c r="A19" s="149">
        <v>11</v>
      </c>
      <c r="B19" s="288">
        <f>'9-Sewer Detl Req'!B32</f>
        <v>23047</v>
      </c>
      <c r="C19" s="288">
        <v>19578</v>
      </c>
      <c r="D19" s="288">
        <v>33300</v>
      </c>
      <c r="E19" s="152" t="s">
        <v>346</v>
      </c>
      <c r="F19" s="283">
        <v>30000</v>
      </c>
      <c r="G19" s="283"/>
      <c r="H19" s="283">
        <f>'9-Sewer Detl Req'!L32</f>
        <v>0</v>
      </c>
      <c r="I19" s="149">
        <v>11</v>
      </c>
      <c r="J19" s="149"/>
    </row>
    <row r="20" spans="1:10" s="165" customFormat="1" ht="12" customHeight="1" x14ac:dyDescent="0.2">
      <c r="A20" s="149">
        <v>12</v>
      </c>
      <c r="B20" s="288">
        <v>0</v>
      </c>
      <c r="C20" s="288"/>
      <c r="D20" s="288"/>
      <c r="E20" s="152"/>
      <c r="F20" s="283"/>
      <c r="G20" s="283"/>
      <c r="H20" s="283"/>
      <c r="I20" s="149">
        <v>12</v>
      </c>
      <c r="J20" s="149"/>
    </row>
    <row r="21" spans="1:10" s="165" customFormat="1" ht="12" customHeight="1" x14ac:dyDescent="0.2">
      <c r="A21" s="149">
        <v>13</v>
      </c>
      <c r="B21" s="288"/>
      <c r="C21" s="288"/>
      <c r="D21" s="288"/>
      <c r="E21" s="152">
        <v>13</v>
      </c>
      <c r="F21" s="283"/>
      <c r="G21" s="283"/>
      <c r="H21" s="283"/>
      <c r="I21" s="149">
        <v>13</v>
      </c>
      <c r="J21" s="149"/>
    </row>
    <row r="22" spans="1:10" s="165" customFormat="1" ht="12" customHeight="1" x14ac:dyDescent="0.2">
      <c r="A22" s="149">
        <v>14</v>
      </c>
      <c r="B22" s="288"/>
      <c r="C22" s="288"/>
      <c r="D22" s="288"/>
      <c r="E22" s="152">
        <v>14</v>
      </c>
      <c r="F22" s="283"/>
      <c r="G22" s="283"/>
      <c r="H22" s="283"/>
      <c r="I22" s="149">
        <v>14</v>
      </c>
      <c r="J22" s="149"/>
    </row>
    <row r="23" spans="1:10" s="165" customFormat="1" ht="12" customHeight="1" x14ac:dyDescent="0.2">
      <c r="A23" s="149">
        <v>15</v>
      </c>
      <c r="B23" s="284">
        <f>SUM(B18:B22)</f>
        <v>70250</v>
      </c>
      <c r="C23" s="284">
        <f>SUM(C18:C22)</f>
        <v>87473</v>
      </c>
      <c r="D23" s="284">
        <f t="shared" ref="D23" si="2">SUM(D18:D22)</f>
        <v>104900</v>
      </c>
      <c r="E23" s="195" t="s">
        <v>492</v>
      </c>
      <c r="F23" s="284">
        <f>SUM(F18:F22)</f>
        <v>105000</v>
      </c>
      <c r="G23" s="284">
        <f>SUM(G18:G22)</f>
        <v>0</v>
      </c>
      <c r="H23" s="284">
        <f t="shared" ref="H23" si="3">SUM(H18:H22)</f>
        <v>0</v>
      </c>
      <c r="I23" s="149">
        <v>15</v>
      </c>
      <c r="J23" s="149"/>
    </row>
    <row r="24" spans="1:10" s="170" customFormat="1" ht="12" customHeight="1" x14ac:dyDescent="0.2">
      <c r="A24" s="147" t="s">
        <v>47</v>
      </c>
      <c r="B24" s="714"/>
      <c r="C24" s="715"/>
      <c r="D24" s="716"/>
      <c r="E24" s="193" t="s">
        <v>186</v>
      </c>
      <c r="F24" s="623"/>
      <c r="G24" s="623"/>
      <c r="H24" s="623"/>
      <c r="I24" s="147"/>
      <c r="J24" s="169"/>
    </row>
    <row r="25" spans="1:10" s="165" customFormat="1" ht="12" customHeight="1" x14ac:dyDescent="0.2">
      <c r="A25" s="149">
        <v>16</v>
      </c>
      <c r="B25" s="283">
        <v>13834</v>
      </c>
      <c r="C25" s="271">
        <v>0</v>
      </c>
      <c r="D25" s="288">
        <v>17000</v>
      </c>
      <c r="E25" s="152" t="s">
        <v>347</v>
      </c>
      <c r="F25" s="283">
        <v>21100</v>
      </c>
      <c r="G25" s="283"/>
      <c r="H25" s="283"/>
      <c r="I25" s="149">
        <v>16</v>
      </c>
      <c r="J25" s="149"/>
    </row>
    <row r="26" spans="1:10" s="165" customFormat="1" ht="12" customHeight="1" x14ac:dyDescent="0.2">
      <c r="A26" s="149">
        <v>17</v>
      </c>
      <c r="B26" s="283">
        <v>0</v>
      </c>
      <c r="C26" s="271">
        <v>0</v>
      </c>
      <c r="D26" s="288">
        <v>10000</v>
      </c>
      <c r="E26" s="152" t="s">
        <v>585</v>
      </c>
      <c r="F26" s="283">
        <v>15000</v>
      </c>
      <c r="G26" s="283"/>
      <c r="H26" s="283"/>
      <c r="I26" s="149">
        <v>17</v>
      </c>
      <c r="J26" s="149"/>
    </row>
    <row r="27" spans="1:10" s="165" customFormat="1" ht="12" customHeight="1" x14ac:dyDescent="0.2">
      <c r="A27" s="149">
        <v>18</v>
      </c>
      <c r="B27" s="283">
        <v>10020</v>
      </c>
      <c r="C27" s="351">
        <v>0</v>
      </c>
      <c r="D27" s="288">
        <v>40000</v>
      </c>
      <c r="E27" s="152" t="s">
        <v>604</v>
      </c>
      <c r="F27" s="283">
        <v>55100</v>
      </c>
      <c r="G27" s="283"/>
      <c r="H27" s="283"/>
      <c r="I27" s="149">
        <v>18</v>
      </c>
      <c r="J27" s="149"/>
    </row>
    <row r="28" spans="1:10" s="165" customFormat="1" ht="12" customHeight="1" x14ac:dyDescent="0.2">
      <c r="A28" s="149">
        <v>19</v>
      </c>
      <c r="B28" s="351">
        <v>0</v>
      </c>
      <c r="C28" s="351">
        <v>0</v>
      </c>
      <c r="D28" s="288">
        <v>0</v>
      </c>
      <c r="E28" s="152" t="s">
        <v>348</v>
      </c>
      <c r="F28" s="283">
        <v>15000</v>
      </c>
      <c r="G28" s="283"/>
      <c r="H28" s="283"/>
      <c r="I28" s="149">
        <v>19</v>
      </c>
      <c r="J28" s="149"/>
    </row>
    <row r="29" spans="1:10" s="165" customFormat="1" ht="12" customHeight="1" x14ac:dyDescent="0.2">
      <c r="A29" s="149">
        <v>20</v>
      </c>
      <c r="B29" s="271"/>
      <c r="C29" s="271"/>
      <c r="D29" s="288"/>
      <c r="E29" s="152">
        <v>20</v>
      </c>
      <c r="F29" s="283"/>
      <c r="G29" s="283"/>
      <c r="H29" s="283"/>
      <c r="I29" s="149">
        <v>20</v>
      </c>
      <c r="J29" s="149"/>
    </row>
    <row r="30" spans="1:10" s="165" customFormat="1" ht="12" customHeight="1" x14ac:dyDescent="0.2">
      <c r="A30" s="149">
        <v>21</v>
      </c>
      <c r="B30" s="271"/>
      <c r="C30" s="271"/>
      <c r="D30" s="288"/>
      <c r="E30" s="152">
        <v>21</v>
      </c>
      <c r="F30" s="283"/>
      <c r="G30" s="283"/>
      <c r="H30" s="283"/>
      <c r="I30" s="149">
        <v>21</v>
      </c>
      <c r="J30" s="149"/>
    </row>
    <row r="31" spans="1:10" s="165" customFormat="1" ht="12" customHeight="1" x14ac:dyDescent="0.2">
      <c r="A31" s="149">
        <v>22</v>
      </c>
      <c r="B31" s="284">
        <f>SUM(B25:B30)</f>
        <v>23854</v>
      </c>
      <c r="C31" s="284">
        <f>SUM(C25:C30)</f>
        <v>0</v>
      </c>
      <c r="D31" s="284">
        <f t="shared" ref="D31" si="4">SUM(D25:D30)</f>
        <v>67000</v>
      </c>
      <c r="E31" s="195" t="s">
        <v>349</v>
      </c>
      <c r="F31" s="284">
        <f>SUM(F25:F30)</f>
        <v>106200</v>
      </c>
      <c r="G31" s="284">
        <f>SUM(G25:G30)</f>
        <v>0</v>
      </c>
      <c r="H31" s="284">
        <f t="shared" ref="H31" si="5">SUM(H25:H30)</f>
        <v>0</v>
      </c>
      <c r="I31" s="149">
        <v>22</v>
      </c>
      <c r="J31" s="149"/>
    </row>
    <row r="32" spans="1:10" s="170" customFormat="1" ht="12" customHeight="1" x14ac:dyDescent="0.2">
      <c r="A32" s="171" t="s">
        <v>47</v>
      </c>
      <c r="B32" s="714"/>
      <c r="C32" s="715"/>
      <c r="D32" s="716"/>
      <c r="E32" s="193" t="s">
        <v>190</v>
      </c>
      <c r="F32" s="623"/>
      <c r="G32" s="623"/>
      <c r="H32" s="623"/>
      <c r="I32" s="147" t="s">
        <v>47</v>
      </c>
      <c r="J32" s="169"/>
    </row>
    <row r="33" spans="1:10" s="165" customFormat="1" ht="12" customHeight="1" x14ac:dyDescent="0.2">
      <c r="A33" s="149">
        <v>23</v>
      </c>
      <c r="B33" s="288">
        <v>48976</v>
      </c>
      <c r="C33" s="283">
        <v>0</v>
      </c>
      <c r="D33" s="288">
        <v>48976</v>
      </c>
      <c r="E33" s="152" t="s">
        <v>350</v>
      </c>
      <c r="F33" s="283">
        <v>47500</v>
      </c>
      <c r="G33" s="283"/>
      <c r="H33" s="283"/>
      <c r="I33" s="149">
        <v>23</v>
      </c>
      <c r="J33" s="149"/>
    </row>
    <row r="34" spans="1:10" s="165" customFormat="1" ht="12" customHeight="1" x14ac:dyDescent="0.2">
      <c r="A34" s="149">
        <v>24</v>
      </c>
      <c r="B34" s="288">
        <v>0</v>
      </c>
      <c r="C34" s="283">
        <f>1474</f>
        <v>1474</v>
      </c>
      <c r="D34" s="288">
        <v>0</v>
      </c>
      <c r="E34" s="152" t="s">
        <v>351</v>
      </c>
      <c r="F34" s="283">
        <v>0</v>
      </c>
      <c r="G34" s="283">
        <v>0</v>
      </c>
      <c r="H34" s="283"/>
      <c r="I34" s="149">
        <v>24</v>
      </c>
      <c r="J34" s="149"/>
    </row>
    <row r="35" spans="1:10" s="165" customFormat="1" ht="12" customHeight="1" x14ac:dyDescent="0.2">
      <c r="A35" s="149">
        <v>25</v>
      </c>
      <c r="B35" s="288"/>
      <c r="C35" s="288"/>
      <c r="D35" s="288"/>
      <c r="E35" s="152"/>
      <c r="F35" s="283"/>
      <c r="G35" s="283"/>
      <c r="H35" s="283"/>
      <c r="I35" s="149">
        <v>25</v>
      </c>
      <c r="J35" s="149"/>
    </row>
    <row r="36" spans="1:10" s="165" customFormat="1" ht="12" customHeight="1" x14ac:dyDescent="0.2">
      <c r="A36" s="149">
        <v>26</v>
      </c>
      <c r="B36" s="288">
        <v>0</v>
      </c>
      <c r="C36" s="288">
        <v>0</v>
      </c>
      <c r="D36" s="288">
        <v>30000</v>
      </c>
      <c r="E36" s="149" t="s">
        <v>352</v>
      </c>
      <c r="F36" s="283">
        <f>1832300-15000</f>
        <v>1817300</v>
      </c>
      <c r="G36" s="283"/>
      <c r="H36" s="283"/>
      <c r="I36" s="149">
        <v>26</v>
      </c>
      <c r="J36" s="149"/>
    </row>
    <row r="37" spans="1:10" s="165" customFormat="1" ht="12" customHeight="1" x14ac:dyDescent="0.2">
      <c r="A37" s="149">
        <v>27</v>
      </c>
      <c r="B37" s="284">
        <f>SUM(B33:B36)</f>
        <v>48976</v>
      </c>
      <c r="C37" s="284">
        <f>SUM(C33:C36)</f>
        <v>1474</v>
      </c>
      <c r="D37" s="284">
        <f t="shared" ref="D37" si="6">SUM(D33:D36)</f>
        <v>78976</v>
      </c>
      <c r="E37" s="195" t="s">
        <v>353</v>
      </c>
      <c r="F37" s="284">
        <f>SUM(F33:F36)</f>
        <v>1864800</v>
      </c>
      <c r="G37" s="284">
        <f>SUM(G33:G36)</f>
        <v>0</v>
      </c>
      <c r="H37" s="284">
        <f t="shared" ref="H37" si="7">SUM(H33:H36)</f>
        <v>0</v>
      </c>
      <c r="I37" s="149">
        <v>27</v>
      </c>
      <c r="J37" s="149"/>
    </row>
    <row r="38" spans="1:10" s="170" customFormat="1" ht="12" customHeight="1" x14ac:dyDescent="0.2">
      <c r="A38" s="149">
        <v>28</v>
      </c>
      <c r="B38" s="289">
        <f>B16+B23+B31+B37</f>
        <v>278991</v>
      </c>
      <c r="C38" s="289">
        <f t="shared" ref="C38:D38" si="8">C16+C23+C31+C37</f>
        <v>230158</v>
      </c>
      <c r="D38" s="289">
        <f t="shared" si="8"/>
        <v>481176</v>
      </c>
      <c r="E38" s="196" t="s">
        <v>354</v>
      </c>
      <c r="F38" s="283">
        <f>F37+F31+F23+F16</f>
        <v>2220000</v>
      </c>
      <c r="G38" s="283">
        <f>G37+G31+G23+G16</f>
        <v>0</v>
      </c>
      <c r="H38" s="283">
        <f t="shared" ref="H38" si="9">H37+H31+H23+H16</f>
        <v>0</v>
      </c>
      <c r="I38" s="149">
        <v>28</v>
      </c>
      <c r="J38" s="169"/>
    </row>
    <row r="39" spans="1:10" s="165" customFormat="1" ht="12" customHeight="1" thickBot="1" x14ac:dyDescent="0.25">
      <c r="A39" s="154">
        <v>29</v>
      </c>
      <c r="B39" s="288">
        <v>1630399</v>
      </c>
      <c r="C39" s="288">
        <f>1837303+209</f>
        <v>1837512</v>
      </c>
      <c r="D39" s="288">
        <v>39374</v>
      </c>
      <c r="E39" s="197" t="s">
        <v>355</v>
      </c>
      <c r="F39" s="283"/>
      <c r="G39" s="283"/>
      <c r="H39" s="283"/>
      <c r="I39" s="154">
        <v>29</v>
      </c>
      <c r="J39" s="149"/>
    </row>
    <row r="40" spans="1:10" s="165" customFormat="1" ht="12" customHeight="1" thickBot="1" x14ac:dyDescent="0.25">
      <c r="A40" s="174">
        <v>30</v>
      </c>
      <c r="B40" s="284">
        <f>SUM(B38:B39)</f>
        <v>1909390</v>
      </c>
      <c r="C40" s="284">
        <f>SUM(C38:C39)</f>
        <v>2067670</v>
      </c>
      <c r="D40" s="284">
        <f t="shared" ref="D40" si="10">SUM(D38:D39)</f>
        <v>520550</v>
      </c>
      <c r="E40" s="198" t="s">
        <v>356</v>
      </c>
      <c r="F40" s="284">
        <f>SUM(F38:F39)</f>
        <v>2220000</v>
      </c>
      <c r="G40" s="284">
        <f>SUM(G38:G39)</f>
        <v>0</v>
      </c>
      <c r="H40" s="284">
        <f t="shared" ref="H40" si="11">SUM(H38:H39)</f>
        <v>0</v>
      </c>
      <c r="I40" s="176">
        <v>30</v>
      </c>
      <c r="J40" s="149"/>
    </row>
    <row r="41" spans="1:10" s="170" customFormat="1" ht="12" customHeight="1" x14ac:dyDescent="0.25">
      <c r="A41" s="140"/>
      <c r="B41" s="272" t="s">
        <v>197</v>
      </c>
      <c r="C41" s="259"/>
      <c r="D41" s="260"/>
      <c r="E41"/>
      <c r="F41" s="3"/>
      <c r="G41" s="3"/>
      <c r="H41" s="441" t="s">
        <v>589</v>
      </c>
      <c r="I41"/>
      <c r="J41" s="177"/>
    </row>
    <row r="42" spans="1:10" s="165" customFormat="1" ht="12" customHeight="1" x14ac:dyDescent="0.25">
      <c r="A42" s="140"/>
      <c r="B42" s="272" t="s">
        <v>568</v>
      </c>
      <c r="C42" s="259"/>
      <c r="D42" s="260"/>
      <c r="E42"/>
      <c r="F42" s="3"/>
      <c r="G42" s="3"/>
      <c r="H42" s="3"/>
      <c r="I42"/>
      <c r="J42"/>
    </row>
    <row r="43" spans="1:10" s="165" customFormat="1" ht="12" customHeight="1" x14ac:dyDescent="0.2">
      <c r="A43" s="436">
        <v>17</v>
      </c>
      <c r="B43" s="272" t="s">
        <v>586</v>
      </c>
      <c r="C43" s="272"/>
      <c r="D43" s="438"/>
      <c r="E43" s="430"/>
      <c r="F43" s="439"/>
      <c r="G43" s="439"/>
      <c r="H43" s="439"/>
      <c r="I43" s="430"/>
      <c r="J43" s="430"/>
    </row>
    <row r="44" spans="1:10" s="165" customFormat="1" ht="16.5" customHeight="1" x14ac:dyDescent="0.2">
      <c r="A44" s="436">
        <v>18</v>
      </c>
      <c r="B44" s="272" t="s">
        <v>576</v>
      </c>
      <c r="C44" s="272"/>
      <c r="D44" s="438"/>
      <c r="E44" s="430"/>
      <c r="F44" s="439"/>
      <c r="G44" s="439"/>
      <c r="H44" s="3"/>
      <c r="I44"/>
      <c r="J44"/>
    </row>
    <row r="45" spans="1:10" ht="15" customHeight="1" x14ac:dyDescent="0.25"/>
    <row r="46" spans="1:10" ht="10.7" hidden="1" customHeight="1" x14ac:dyDescent="0.25"/>
    <row r="47" spans="1:10" ht="10.7" hidden="1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2289" ht="252.75" hidden="1" customHeight="1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</sheetData>
  <mergeCells count="22">
    <mergeCell ref="A5:A8"/>
    <mergeCell ref="B5:D5"/>
    <mergeCell ref="E5:E8"/>
    <mergeCell ref="F5:H6"/>
    <mergeCell ref="I5:I8"/>
    <mergeCell ref="D6:D8"/>
    <mergeCell ref="B7:B8"/>
    <mergeCell ref="C7:C8"/>
    <mergeCell ref="D1:F1"/>
    <mergeCell ref="D2:F2"/>
    <mergeCell ref="D3:F3"/>
    <mergeCell ref="D4:F4"/>
    <mergeCell ref="G4:I4"/>
    <mergeCell ref="B32:D32"/>
    <mergeCell ref="F32:H32"/>
    <mergeCell ref="B6:C6"/>
    <mergeCell ref="B9:D9"/>
    <mergeCell ref="F9:H9"/>
    <mergeCell ref="B17:D17"/>
    <mergeCell ref="F17:H17"/>
    <mergeCell ref="B24:D24"/>
    <mergeCell ref="F24:H24"/>
  </mergeCells>
  <pageMargins left="0.7" right="0.7" top="0.75" bottom="0.7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workbookViewId="0">
      <selection activeCell="P47" sqref="P47"/>
    </sheetView>
  </sheetViews>
  <sheetFormatPr defaultRowHeight="12.75" x14ac:dyDescent="0.2"/>
  <cols>
    <col min="1" max="1" width="2.7109375" customWidth="1"/>
    <col min="2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/>
      <c r="F2" s="677"/>
      <c r="G2" s="677"/>
      <c r="H2" s="677"/>
      <c r="I2" s="677"/>
      <c r="J2" s="677"/>
      <c r="K2" s="677"/>
      <c r="L2" s="677"/>
      <c r="M2" s="677"/>
    </row>
    <row r="3" spans="1:13" x14ac:dyDescent="0.2">
      <c r="B3" s="673" t="s">
        <v>200</v>
      </c>
      <c r="C3" s="674"/>
      <c r="D3" s="674"/>
      <c r="E3" s="686" t="s">
        <v>338</v>
      </c>
      <c r="F3" s="676"/>
      <c r="G3" s="676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660" t="s">
        <v>506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311" t="s">
        <v>204</v>
      </c>
      <c r="K7" s="311" t="s">
        <v>205</v>
      </c>
      <c r="L7" s="312" t="s">
        <v>206</v>
      </c>
      <c r="M7" s="597"/>
    </row>
    <row r="8" spans="1:13" x14ac:dyDescent="0.2">
      <c r="A8" s="598"/>
      <c r="B8" s="605"/>
      <c r="C8" s="602"/>
      <c r="D8" s="602"/>
      <c r="E8" s="670" t="s">
        <v>603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82">
        <v>1</v>
      </c>
      <c r="B9" s="288"/>
      <c r="C9" s="288"/>
      <c r="D9" s="288"/>
      <c r="E9" s="659" t="s">
        <v>208</v>
      </c>
      <c r="F9" s="659"/>
      <c r="G9" s="659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82">
        <v>2</v>
      </c>
      <c r="B10" s="288">
        <v>2394</v>
      </c>
      <c r="C10" s="288">
        <v>2502</v>
      </c>
      <c r="D10" s="283">
        <v>2500</v>
      </c>
      <c r="E10" s="644" t="s">
        <v>209</v>
      </c>
      <c r="F10" s="645"/>
      <c r="G10" s="646"/>
      <c r="H10" s="182"/>
      <c r="I10" s="182"/>
      <c r="J10" s="283">
        <v>2500</v>
      </c>
      <c r="K10" s="283"/>
      <c r="L10" s="283"/>
      <c r="M10" s="182">
        <v>2</v>
      </c>
    </row>
    <row r="11" spans="1:13" ht="12.95" customHeight="1" x14ac:dyDescent="0.2">
      <c r="A11" s="182">
        <v>3</v>
      </c>
      <c r="B11" s="288">
        <v>13467</v>
      </c>
      <c r="C11" s="288">
        <v>19579</v>
      </c>
      <c r="D11" s="283">
        <v>16000</v>
      </c>
      <c r="E11" s="644" t="s">
        <v>357</v>
      </c>
      <c r="F11" s="645"/>
      <c r="G11" s="646"/>
      <c r="H11" s="182"/>
      <c r="I11" s="182"/>
      <c r="J11" s="283">
        <v>19400</v>
      </c>
      <c r="K11" s="283"/>
      <c r="L11" s="283"/>
      <c r="M11" s="182">
        <v>3</v>
      </c>
    </row>
    <row r="12" spans="1:13" ht="12.95" customHeight="1" x14ac:dyDescent="0.2">
      <c r="A12" s="182">
        <v>4</v>
      </c>
      <c r="B12" s="288">
        <v>1650</v>
      </c>
      <c r="C12" s="288">
        <v>10120</v>
      </c>
      <c r="D12" s="283">
        <v>8000</v>
      </c>
      <c r="E12" s="644" t="s">
        <v>358</v>
      </c>
      <c r="F12" s="645"/>
      <c r="G12" s="646"/>
      <c r="H12" s="182"/>
      <c r="I12" s="182"/>
      <c r="J12" s="283">
        <v>8000</v>
      </c>
      <c r="K12" s="283"/>
      <c r="L12" s="283"/>
      <c r="M12" s="182">
        <v>4</v>
      </c>
    </row>
    <row r="13" spans="1:13" ht="12.95" customHeight="1" x14ac:dyDescent="0.2">
      <c r="A13" s="182">
        <v>5</v>
      </c>
      <c r="B13" s="288">
        <v>17677</v>
      </c>
      <c r="C13" s="288">
        <v>18950</v>
      </c>
      <c r="D13" s="283">
        <v>18200</v>
      </c>
      <c r="E13" s="644" t="s">
        <v>359</v>
      </c>
      <c r="F13" s="645"/>
      <c r="G13" s="646"/>
      <c r="H13" s="182"/>
      <c r="I13" s="182"/>
      <c r="J13" s="283">
        <v>18200</v>
      </c>
      <c r="K13" s="283"/>
      <c r="L13" s="283"/>
      <c r="M13" s="182">
        <v>5</v>
      </c>
    </row>
    <row r="14" spans="1:13" ht="12.95" customHeight="1" x14ac:dyDescent="0.2">
      <c r="A14" s="182">
        <v>6</v>
      </c>
      <c r="B14" s="288">
        <v>4202</v>
      </c>
      <c r="C14" s="288">
        <v>5627</v>
      </c>
      <c r="D14" s="283">
        <v>5500</v>
      </c>
      <c r="E14" s="644" t="s">
        <v>268</v>
      </c>
      <c r="F14" s="645"/>
      <c r="G14" s="646"/>
      <c r="H14" s="182"/>
      <c r="I14" s="182"/>
      <c r="J14" s="283">
        <v>5500</v>
      </c>
      <c r="K14" s="283"/>
      <c r="L14" s="283"/>
      <c r="M14" s="182">
        <v>6</v>
      </c>
    </row>
    <row r="15" spans="1:13" ht="12.95" customHeight="1" x14ac:dyDescent="0.2">
      <c r="A15" s="182">
        <v>7</v>
      </c>
      <c r="B15" s="288">
        <v>244</v>
      </c>
      <c r="C15" s="288">
        <v>534</v>
      </c>
      <c r="D15" s="283">
        <v>1700</v>
      </c>
      <c r="E15" s="644" t="s">
        <v>360</v>
      </c>
      <c r="F15" s="645"/>
      <c r="G15" s="646"/>
      <c r="H15" s="182"/>
      <c r="I15" s="182"/>
      <c r="J15" s="283">
        <v>1700</v>
      </c>
      <c r="K15" s="283"/>
      <c r="L15" s="283"/>
      <c r="M15" s="182">
        <v>7</v>
      </c>
    </row>
    <row r="16" spans="1:13" ht="12.95" customHeight="1" x14ac:dyDescent="0.2">
      <c r="A16" s="182">
        <v>8</v>
      </c>
      <c r="B16" s="288">
        <v>3389</v>
      </c>
      <c r="C16" s="288">
        <v>4970</v>
      </c>
      <c r="D16" s="283">
        <v>8000</v>
      </c>
      <c r="E16" s="644" t="s">
        <v>361</v>
      </c>
      <c r="F16" s="645"/>
      <c r="G16" s="646"/>
      <c r="H16" s="182"/>
      <c r="I16" s="182"/>
      <c r="J16" s="283">
        <v>8000</v>
      </c>
      <c r="K16" s="283"/>
      <c r="L16" s="283"/>
      <c r="M16" s="182">
        <v>8</v>
      </c>
    </row>
    <row r="17" spans="1:13" ht="12.95" customHeight="1" x14ac:dyDescent="0.2">
      <c r="A17" s="182">
        <v>9</v>
      </c>
      <c r="B17" s="288">
        <v>607</v>
      </c>
      <c r="C17" s="288">
        <v>1612</v>
      </c>
      <c r="D17" s="283">
        <v>2000</v>
      </c>
      <c r="E17" s="644" t="s">
        <v>362</v>
      </c>
      <c r="F17" s="645"/>
      <c r="G17" s="646"/>
      <c r="H17" s="182"/>
      <c r="I17" s="182"/>
      <c r="J17" s="283">
        <v>2000</v>
      </c>
      <c r="K17" s="283"/>
      <c r="L17" s="283"/>
      <c r="M17" s="182">
        <v>9</v>
      </c>
    </row>
    <row r="18" spans="1:13" ht="12.95" customHeight="1" x14ac:dyDescent="0.2">
      <c r="A18" s="182">
        <v>10</v>
      </c>
      <c r="B18" s="288">
        <v>0</v>
      </c>
      <c r="C18" s="288">
        <v>0</v>
      </c>
      <c r="D18" s="283">
        <v>5000</v>
      </c>
      <c r="E18" s="644" t="s">
        <v>363</v>
      </c>
      <c r="F18" s="645"/>
      <c r="G18" s="646"/>
      <c r="H18" s="182"/>
      <c r="I18" s="182"/>
      <c r="J18" s="283">
        <v>5000</v>
      </c>
      <c r="K18" s="283"/>
      <c r="L18" s="283"/>
      <c r="M18" s="182">
        <v>10</v>
      </c>
    </row>
    <row r="19" spans="1:13" ht="12.95" customHeight="1" x14ac:dyDescent="0.2">
      <c r="A19" s="182">
        <v>11</v>
      </c>
      <c r="B19" s="288">
        <v>124</v>
      </c>
      <c r="C19" s="288">
        <v>0</v>
      </c>
      <c r="D19" s="283">
        <v>500</v>
      </c>
      <c r="E19" s="644" t="s">
        <v>364</v>
      </c>
      <c r="F19" s="645"/>
      <c r="G19" s="646"/>
      <c r="H19" s="182"/>
      <c r="I19" s="182"/>
      <c r="J19" s="283">
        <v>500</v>
      </c>
      <c r="K19" s="283"/>
      <c r="L19" s="283"/>
      <c r="M19" s="182">
        <v>11</v>
      </c>
    </row>
    <row r="20" spans="1:13" ht="12.95" customHeight="1" x14ac:dyDescent="0.2">
      <c r="A20" s="182">
        <v>12</v>
      </c>
      <c r="B20" s="288">
        <v>1795</v>
      </c>
      <c r="C20" s="288">
        <v>1902</v>
      </c>
      <c r="D20" s="283">
        <v>2000</v>
      </c>
      <c r="E20" s="644" t="s">
        <v>218</v>
      </c>
      <c r="F20" s="645"/>
      <c r="G20" s="646"/>
      <c r="H20" s="182"/>
      <c r="I20" s="182"/>
      <c r="J20" s="283">
        <v>2000</v>
      </c>
      <c r="K20" s="283"/>
      <c r="L20" s="283"/>
      <c r="M20" s="182">
        <v>12</v>
      </c>
    </row>
    <row r="21" spans="1:13" ht="12.95" customHeight="1" x14ac:dyDescent="0.2">
      <c r="A21" s="182">
        <v>13</v>
      </c>
      <c r="B21" s="288">
        <v>1315</v>
      </c>
      <c r="C21" s="288">
        <v>1613</v>
      </c>
      <c r="D21" s="283">
        <v>1700</v>
      </c>
      <c r="E21" s="644" t="s">
        <v>275</v>
      </c>
      <c r="F21" s="645"/>
      <c r="G21" s="646"/>
      <c r="H21" s="182"/>
      <c r="I21" s="182"/>
      <c r="J21" s="283">
        <v>1700</v>
      </c>
      <c r="K21" s="283"/>
      <c r="L21" s="283"/>
      <c r="M21" s="182">
        <v>13</v>
      </c>
    </row>
    <row r="22" spans="1:13" ht="12.95" customHeight="1" x14ac:dyDescent="0.2">
      <c r="A22" s="182">
        <v>14</v>
      </c>
      <c r="B22" s="288">
        <v>339</v>
      </c>
      <c r="C22" s="288">
        <v>486</v>
      </c>
      <c r="D22" s="283">
        <v>500</v>
      </c>
      <c r="E22" s="644" t="s">
        <v>365</v>
      </c>
      <c r="F22" s="645"/>
      <c r="G22" s="646"/>
      <c r="H22" s="182"/>
      <c r="I22" s="182"/>
      <c r="J22" s="283">
        <v>500</v>
      </c>
      <c r="K22" s="283"/>
      <c r="L22" s="283"/>
      <c r="M22" s="182">
        <v>14</v>
      </c>
    </row>
    <row r="23" spans="1:13" ht="12.95" customHeight="1" x14ac:dyDescent="0.2">
      <c r="A23" s="182">
        <v>15</v>
      </c>
      <c r="B23" s="288"/>
      <c r="C23" s="288"/>
      <c r="D23" s="288"/>
      <c r="E23" s="644">
        <v>15</v>
      </c>
      <c r="F23" s="645"/>
      <c r="G23" s="646"/>
      <c r="H23" s="182"/>
      <c r="I23" s="182"/>
      <c r="J23" s="283"/>
      <c r="K23" s="283"/>
      <c r="L23" s="283"/>
      <c r="M23" s="182">
        <v>15</v>
      </c>
    </row>
    <row r="24" spans="1:13" ht="12.95" customHeight="1" x14ac:dyDescent="0.2">
      <c r="A24" s="182">
        <v>16</v>
      </c>
      <c r="B24" s="284">
        <f>SUM(B10:B23)</f>
        <v>47203</v>
      </c>
      <c r="C24" s="284">
        <f>SUM(C10:C23)</f>
        <v>67895</v>
      </c>
      <c r="D24" s="284">
        <f t="shared" ref="D24" si="0">SUM(D10:D23)</f>
        <v>71600</v>
      </c>
      <c r="E24" s="644" t="s">
        <v>222</v>
      </c>
      <c r="F24" s="645"/>
      <c r="G24" s="646"/>
      <c r="H24" s="182"/>
      <c r="I24" s="182"/>
      <c r="J24" s="284">
        <f>SUM(J10:J23)</f>
        <v>75000</v>
      </c>
      <c r="K24" s="284">
        <f>SUM(K10:K23)</f>
        <v>0</v>
      </c>
      <c r="L24" s="284">
        <f t="shared" ref="L24" si="1">SUM(L10:L23)</f>
        <v>0</v>
      </c>
      <c r="M24" s="182">
        <v>16</v>
      </c>
    </row>
    <row r="25" spans="1:13" ht="12.95" customHeight="1" x14ac:dyDescent="0.2">
      <c r="A25" s="182">
        <v>17</v>
      </c>
      <c r="B25" s="288"/>
      <c r="C25" s="288"/>
      <c r="D25" s="288"/>
      <c r="E25" s="644">
        <v>17</v>
      </c>
      <c r="F25" s="645"/>
      <c r="G25" s="646"/>
      <c r="H25" s="182"/>
      <c r="I25" s="182"/>
      <c r="J25" s="283"/>
      <c r="K25" s="283"/>
      <c r="L25" s="283"/>
      <c r="M25" s="182">
        <v>17</v>
      </c>
    </row>
    <row r="26" spans="1:13" ht="12.95" customHeight="1" x14ac:dyDescent="0.2">
      <c r="A26" s="182">
        <v>18</v>
      </c>
      <c r="B26" s="288"/>
      <c r="C26" s="288"/>
      <c r="D26" s="288"/>
      <c r="E26" s="644" t="s">
        <v>366</v>
      </c>
      <c r="F26" s="645"/>
      <c r="G26" s="646"/>
      <c r="H26" s="182"/>
      <c r="I26" s="182"/>
      <c r="J26" s="283"/>
      <c r="K26" s="283"/>
      <c r="L26" s="283"/>
      <c r="M26" s="182">
        <v>18</v>
      </c>
    </row>
    <row r="27" spans="1:13" ht="12.95" customHeight="1" x14ac:dyDescent="0.2">
      <c r="A27" s="182">
        <v>19</v>
      </c>
      <c r="B27" s="288">
        <v>135</v>
      </c>
      <c r="C27" s="288">
        <v>3478</v>
      </c>
      <c r="D27" s="288">
        <v>8000</v>
      </c>
      <c r="E27" s="644" t="s">
        <v>225</v>
      </c>
      <c r="F27" s="645"/>
      <c r="G27" s="646"/>
      <c r="H27" s="182"/>
      <c r="I27" s="182"/>
      <c r="J27" s="288">
        <v>8000</v>
      </c>
      <c r="K27" s="283"/>
      <c r="L27" s="283"/>
      <c r="M27" s="182">
        <v>19</v>
      </c>
    </row>
    <row r="28" spans="1:13" ht="12.95" customHeight="1" x14ac:dyDescent="0.2">
      <c r="A28" s="182">
        <v>20</v>
      </c>
      <c r="B28" s="288">
        <v>5912</v>
      </c>
      <c r="C28" s="288"/>
      <c r="D28" s="288">
        <v>7000</v>
      </c>
      <c r="E28" s="644" t="s">
        <v>226</v>
      </c>
      <c r="F28" s="645"/>
      <c r="G28" s="646"/>
      <c r="H28" s="182"/>
      <c r="I28" s="182"/>
      <c r="J28" s="288">
        <v>7000</v>
      </c>
      <c r="K28" s="283"/>
      <c r="L28" s="283"/>
      <c r="M28" s="182">
        <v>20</v>
      </c>
    </row>
    <row r="29" spans="1:13" ht="12.95" customHeight="1" x14ac:dyDescent="0.2">
      <c r="A29" s="182">
        <v>21</v>
      </c>
      <c r="B29" s="288">
        <v>4000</v>
      </c>
      <c r="C29" s="288">
        <v>3000</v>
      </c>
      <c r="D29" s="288">
        <v>4200</v>
      </c>
      <c r="E29" s="644" t="s">
        <v>227</v>
      </c>
      <c r="F29" s="645"/>
      <c r="G29" s="646"/>
      <c r="H29" s="182"/>
      <c r="I29" s="182"/>
      <c r="J29" s="288">
        <v>4200</v>
      </c>
      <c r="K29" s="283"/>
      <c r="L29" s="283"/>
      <c r="M29" s="182">
        <v>21</v>
      </c>
    </row>
    <row r="30" spans="1:13" ht="12.95" customHeight="1" x14ac:dyDescent="0.2">
      <c r="A30" s="182">
        <v>22</v>
      </c>
      <c r="B30" s="288">
        <v>13000</v>
      </c>
      <c r="C30" s="288">
        <v>13100</v>
      </c>
      <c r="D30" s="288">
        <v>13100</v>
      </c>
      <c r="E30" s="644" t="s">
        <v>367</v>
      </c>
      <c r="F30" s="645"/>
      <c r="G30" s="646"/>
      <c r="H30" s="182"/>
      <c r="I30" s="182"/>
      <c r="J30" s="288">
        <v>9800</v>
      </c>
      <c r="K30" s="283"/>
      <c r="L30" s="283"/>
      <c r="M30" s="182">
        <v>22</v>
      </c>
    </row>
    <row r="31" spans="1:13" ht="12.95" customHeight="1" x14ac:dyDescent="0.2">
      <c r="A31" s="182">
        <v>23</v>
      </c>
      <c r="B31" s="288"/>
      <c r="C31" s="288"/>
      <c r="D31" s="288">
        <v>1000</v>
      </c>
      <c r="E31" s="644" t="s">
        <v>368</v>
      </c>
      <c r="F31" s="645"/>
      <c r="G31" s="646"/>
      <c r="H31" s="182"/>
      <c r="I31" s="182"/>
      <c r="J31" s="288">
        <v>1000</v>
      </c>
      <c r="K31" s="283"/>
      <c r="L31" s="283"/>
      <c r="M31" s="182">
        <v>23</v>
      </c>
    </row>
    <row r="32" spans="1:13" ht="12.95" customHeight="1" x14ac:dyDescent="0.2">
      <c r="A32" s="182">
        <v>24</v>
      </c>
      <c r="B32" s="284">
        <f>SUM(B27:B31)</f>
        <v>23047</v>
      </c>
      <c r="C32" s="284">
        <f>SUM(C27:C31)</f>
        <v>19578</v>
      </c>
      <c r="D32" s="284">
        <f t="shared" ref="D32" si="2">SUM(D27:D31)</f>
        <v>33300</v>
      </c>
      <c r="E32" s="644" t="s">
        <v>369</v>
      </c>
      <c r="F32" s="645"/>
      <c r="G32" s="646"/>
      <c r="H32" s="182"/>
      <c r="I32" s="182"/>
      <c r="J32" s="284">
        <f>SUM(J27:J31)</f>
        <v>30000</v>
      </c>
      <c r="K32" s="284">
        <f>SUM(K27:K31)</f>
        <v>0</v>
      </c>
      <c r="L32" s="284">
        <f t="shared" ref="L32" si="3">SUM(L27:L31)</f>
        <v>0</v>
      </c>
      <c r="M32" s="182">
        <v>24</v>
      </c>
    </row>
    <row r="33" spans="1:13" ht="12.95" customHeight="1" x14ac:dyDescent="0.2">
      <c r="A33" s="182">
        <v>25</v>
      </c>
      <c r="B33" s="288"/>
      <c r="C33" s="288"/>
      <c r="D33" s="288"/>
      <c r="E33" s="644">
        <v>25</v>
      </c>
      <c r="F33" s="645"/>
      <c r="G33" s="646"/>
      <c r="H33" s="182"/>
      <c r="I33" s="182"/>
      <c r="J33" s="283"/>
      <c r="K33" s="283"/>
      <c r="L33" s="283"/>
      <c r="M33" s="182">
        <v>25</v>
      </c>
    </row>
    <row r="34" spans="1:13" ht="12.95" customHeight="1" x14ac:dyDescent="0.2">
      <c r="A34" s="182">
        <v>26</v>
      </c>
      <c r="B34" s="288"/>
      <c r="C34" s="288"/>
      <c r="D34" s="288"/>
      <c r="E34" s="644">
        <v>26</v>
      </c>
      <c r="F34" s="645"/>
      <c r="G34" s="646"/>
      <c r="H34" s="182"/>
      <c r="I34" s="182"/>
      <c r="J34" s="283"/>
      <c r="K34" s="283"/>
      <c r="L34" s="283"/>
      <c r="M34" s="182">
        <v>26</v>
      </c>
    </row>
    <row r="35" spans="1:13" ht="12.95" customHeight="1" x14ac:dyDescent="0.2">
      <c r="A35" s="182">
        <v>27</v>
      </c>
      <c r="B35" s="288"/>
      <c r="C35" s="288"/>
      <c r="D35" s="288"/>
      <c r="E35" s="644">
        <v>27</v>
      </c>
      <c r="F35" s="645"/>
      <c r="G35" s="646"/>
      <c r="H35" s="182"/>
      <c r="I35" s="182"/>
      <c r="J35" s="283"/>
      <c r="K35" s="283"/>
      <c r="L35" s="283"/>
      <c r="M35" s="182">
        <v>27</v>
      </c>
    </row>
    <row r="36" spans="1:13" ht="12.95" customHeight="1" x14ac:dyDescent="0.2">
      <c r="A36" s="182">
        <v>28</v>
      </c>
      <c r="B36" s="288"/>
      <c r="C36" s="288"/>
      <c r="D36" s="288"/>
      <c r="E36" s="644">
        <v>28</v>
      </c>
      <c r="F36" s="645"/>
      <c r="G36" s="646"/>
      <c r="H36" s="182"/>
      <c r="I36" s="182"/>
      <c r="J36" s="283"/>
      <c r="K36" s="283"/>
      <c r="L36" s="283"/>
      <c r="M36" s="182">
        <v>28</v>
      </c>
    </row>
    <row r="37" spans="1:13" ht="12.95" customHeight="1" x14ac:dyDescent="0.2">
      <c r="A37" s="182">
        <v>29</v>
      </c>
      <c r="B37" s="288"/>
      <c r="C37" s="288"/>
      <c r="D37" s="288"/>
      <c r="E37" s="644">
        <v>29</v>
      </c>
      <c r="F37" s="645"/>
      <c r="G37" s="646"/>
      <c r="H37" s="182"/>
      <c r="I37" s="182"/>
      <c r="J37" s="283"/>
      <c r="K37" s="283"/>
      <c r="L37" s="283"/>
      <c r="M37" s="182">
        <v>29</v>
      </c>
    </row>
    <row r="38" spans="1:13" ht="12.95" customHeight="1" x14ac:dyDescent="0.2">
      <c r="A38" s="182">
        <v>30</v>
      </c>
      <c r="B38" s="288"/>
      <c r="C38" s="288"/>
      <c r="D38" s="288"/>
      <c r="E38" s="644">
        <v>30</v>
      </c>
      <c r="F38" s="645"/>
      <c r="G38" s="646"/>
      <c r="H38" s="182"/>
      <c r="I38" s="182"/>
      <c r="J38" s="283"/>
      <c r="K38" s="283"/>
      <c r="L38" s="283"/>
      <c r="M38" s="182">
        <v>30</v>
      </c>
    </row>
    <row r="39" spans="1:13" ht="12.95" customHeight="1" x14ac:dyDescent="0.2">
      <c r="A39" s="182">
        <v>31</v>
      </c>
      <c r="B39" s="283">
        <f>B32+B24</f>
        <v>70250</v>
      </c>
      <c r="C39" s="283">
        <f>C32+C24</f>
        <v>87473</v>
      </c>
      <c r="D39" s="283">
        <f t="shared" ref="D39" si="4">D32+D24</f>
        <v>104900</v>
      </c>
      <c r="E39" s="648" t="s">
        <v>231</v>
      </c>
      <c r="F39" s="649"/>
      <c r="G39" s="650"/>
      <c r="H39" s="182"/>
      <c r="I39" s="182"/>
      <c r="J39" s="283">
        <f>J32+J24</f>
        <v>105000</v>
      </c>
      <c r="K39" s="283">
        <f>K32+K24</f>
        <v>0</v>
      </c>
      <c r="L39" s="283">
        <f t="shared" ref="L39" si="5">L32+L24</f>
        <v>0</v>
      </c>
      <c r="M39" s="182">
        <v>31</v>
      </c>
    </row>
    <row r="40" spans="1:13" ht="12.95" customHeight="1" thickBot="1" x14ac:dyDescent="0.25">
      <c r="A40" s="186">
        <v>32</v>
      </c>
      <c r="B40" s="290"/>
      <c r="C40" s="290">
        <v>1837303</v>
      </c>
      <c r="D40" s="290"/>
      <c r="E40" s="651" t="s">
        <v>232</v>
      </c>
      <c r="F40" s="652"/>
      <c r="G40" s="653"/>
      <c r="H40" s="186"/>
      <c r="I40" s="186"/>
      <c r="J40" s="285"/>
      <c r="K40" s="285"/>
      <c r="L40" s="285"/>
      <c r="M40" s="186">
        <v>32</v>
      </c>
    </row>
    <row r="41" spans="1:13" s="58" customFormat="1" ht="26.25" customHeight="1" thickBot="1" x14ac:dyDescent="0.25">
      <c r="A41" s="187">
        <v>33</v>
      </c>
      <c r="B41" s="286">
        <f>SUM(B39:B40)</f>
        <v>70250</v>
      </c>
      <c r="C41" s="286">
        <f>SUM(C39:C40)</f>
        <v>1924776</v>
      </c>
      <c r="D41" s="286">
        <f t="shared" ref="D41" si="6">SUM(D39:D40)</f>
        <v>104900</v>
      </c>
      <c r="E41" s="647" t="s">
        <v>233</v>
      </c>
      <c r="F41" s="647"/>
      <c r="G41" s="647"/>
      <c r="H41" s="188"/>
      <c r="I41" s="188"/>
      <c r="J41" s="286">
        <f>SUM(J39:J40)</f>
        <v>105000</v>
      </c>
      <c r="K41" s="286">
        <f>SUM(K39:K40)</f>
        <v>0</v>
      </c>
      <c r="L41" s="286">
        <f t="shared" ref="L41" si="7">SUM(L39:L40)</f>
        <v>0</v>
      </c>
      <c r="M41" s="189">
        <v>33</v>
      </c>
    </row>
    <row r="42" spans="1:13" x14ac:dyDescent="0.2">
      <c r="B42" s="272" t="s">
        <v>234</v>
      </c>
      <c r="L42" s="441" t="s">
        <v>286</v>
      </c>
    </row>
  </sheetData>
  <mergeCells count="58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J5:L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9:G39"/>
    <mergeCell ref="E40:G40"/>
    <mergeCell ref="E41:G41"/>
    <mergeCell ref="E33:G33"/>
    <mergeCell ref="E34:G34"/>
    <mergeCell ref="E35:G35"/>
    <mergeCell ref="E36:G36"/>
    <mergeCell ref="E37:G37"/>
    <mergeCell ref="E38:G38"/>
  </mergeCells>
  <pageMargins left="0.7" right="0.7" top="0.75" bottom="0.75" header="0.3" footer="0.3"/>
  <pageSetup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topLeftCell="A25" workbookViewId="0">
      <selection activeCell="B8" sqref="B8:B9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4.42578125" customWidth="1"/>
    <col min="6" max="8" width="15.28515625" style="3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618"/>
      <c r="H2" s="618"/>
      <c r="I2" s="143"/>
    </row>
    <row r="3" spans="1:10" ht="18" x14ac:dyDescent="0.25">
      <c r="B3" s="619" t="s">
        <v>135</v>
      </c>
      <c r="C3" s="606"/>
      <c r="E3" s="144" t="s">
        <v>136</v>
      </c>
      <c r="G3" s="618"/>
      <c r="H3" s="618"/>
      <c r="I3" s="143"/>
    </row>
    <row r="4" spans="1:10" x14ac:dyDescent="0.25">
      <c r="B4" s="619" t="s">
        <v>137</v>
      </c>
      <c r="C4" s="606"/>
      <c r="E4" s="203" t="s">
        <v>379</v>
      </c>
      <c r="F4" s="256" t="s">
        <v>237</v>
      </c>
      <c r="G4" s="684" t="s">
        <v>126</v>
      </c>
      <c r="H4" s="684"/>
      <c r="I4" s="145"/>
    </row>
    <row r="5" spans="1:10" ht="12" customHeight="1" x14ac:dyDescent="0.25">
      <c r="B5" s="606"/>
      <c r="C5" s="606"/>
      <c r="E5" s="146"/>
      <c r="F5" s="607"/>
      <c r="G5" s="607"/>
      <c r="H5" s="607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615" t="s">
        <v>506</v>
      </c>
      <c r="G6" s="616"/>
      <c r="H6" s="617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679" t="s">
        <v>143</v>
      </c>
      <c r="G7" s="679" t="s">
        <v>144</v>
      </c>
      <c r="H7" s="679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680"/>
      <c r="G8" s="681"/>
      <c r="H8" s="680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680"/>
      <c r="G9" s="681"/>
      <c r="H9" s="680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76"/>
      <c r="G10" s="276"/>
      <c r="H10" s="276"/>
      <c r="I10" s="147"/>
      <c r="J10" s="148"/>
    </row>
    <row r="11" spans="1:10" ht="12.6" customHeight="1" x14ac:dyDescent="0.2">
      <c r="A11" s="149">
        <v>1</v>
      </c>
      <c r="B11" s="258"/>
      <c r="C11" s="258"/>
      <c r="D11" s="258"/>
      <c r="E11" s="150" t="s">
        <v>146</v>
      </c>
      <c r="F11" s="273"/>
      <c r="G11" s="273"/>
      <c r="H11" s="273"/>
      <c r="I11" s="149">
        <v>1</v>
      </c>
      <c r="J11" s="148"/>
    </row>
    <row r="12" spans="1:10" ht="12.6" customHeight="1" x14ac:dyDescent="0.2">
      <c r="A12" s="149">
        <v>2</v>
      </c>
      <c r="B12" s="296">
        <v>38188</v>
      </c>
      <c r="C12" s="296">
        <v>96260</v>
      </c>
      <c r="D12" s="296">
        <v>67540</v>
      </c>
      <c r="E12" s="150" t="s">
        <v>147</v>
      </c>
      <c r="F12" s="295">
        <v>28000</v>
      </c>
      <c r="G12" s="295"/>
      <c r="H12" s="295"/>
      <c r="I12" s="149">
        <v>2</v>
      </c>
      <c r="J12" s="148"/>
    </row>
    <row r="13" spans="1:10" ht="12.6" customHeight="1" x14ac:dyDescent="0.2">
      <c r="A13" s="149">
        <v>3</v>
      </c>
      <c r="B13" s="296"/>
      <c r="C13" s="296"/>
      <c r="D13" s="296"/>
      <c r="E13" s="150" t="s">
        <v>148</v>
      </c>
      <c r="F13" s="295"/>
      <c r="G13" s="295"/>
      <c r="H13" s="295"/>
      <c r="I13" s="149">
        <v>3</v>
      </c>
      <c r="J13" s="148"/>
    </row>
    <row r="14" spans="1:10" ht="12.6" customHeight="1" x14ac:dyDescent="0.2">
      <c r="A14" s="149">
        <v>4</v>
      </c>
      <c r="B14" s="296"/>
      <c r="C14" s="296"/>
      <c r="D14" s="296"/>
      <c r="E14" s="150" t="s">
        <v>149</v>
      </c>
      <c r="F14" s="295"/>
      <c r="G14" s="295"/>
      <c r="H14" s="295"/>
      <c r="I14" s="149">
        <v>4</v>
      </c>
      <c r="J14" s="148"/>
    </row>
    <row r="15" spans="1:10" ht="12.6" customHeight="1" x14ac:dyDescent="0.2">
      <c r="A15" s="149">
        <v>5</v>
      </c>
      <c r="B15" s="296"/>
      <c r="C15" s="296"/>
      <c r="D15" s="296"/>
      <c r="E15" s="151" t="s">
        <v>150</v>
      </c>
      <c r="F15" s="295">
        <v>71000</v>
      </c>
      <c r="G15" s="295"/>
      <c r="H15" s="295"/>
      <c r="I15" s="149">
        <v>5</v>
      </c>
      <c r="J15" s="148"/>
    </row>
    <row r="16" spans="1:10" ht="12.6" customHeight="1" x14ac:dyDescent="0.2">
      <c r="A16" s="149">
        <v>6</v>
      </c>
      <c r="B16" s="411">
        <f>SUM(B11:B15)</f>
        <v>38188</v>
      </c>
      <c r="C16" s="411">
        <f>SUM(C11:C15)</f>
        <v>96260</v>
      </c>
      <c r="D16" s="411">
        <f>SUM(D11:D15)</f>
        <v>67540</v>
      </c>
      <c r="E16" s="152" t="s">
        <v>151</v>
      </c>
      <c r="F16" s="411">
        <f>SUM(F11:F15)</f>
        <v>99000</v>
      </c>
      <c r="G16" s="411">
        <f>SUM(G11:G15)</f>
        <v>0</v>
      </c>
      <c r="H16" s="411">
        <f>SUM(H11:H15)</f>
        <v>0</v>
      </c>
      <c r="I16" s="149">
        <v>6</v>
      </c>
      <c r="J16" s="148"/>
    </row>
    <row r="17" spans="1:10" ht="12.6" customHeight="1" x14ac:dyDescent="0.2">
      <c r="A17" s="149">
        <v>7</v>
      </c>
      <c r="B17" s="296">
        <v>87471</v>
      </c>
      <c r="C17" s="296">
        <v>79897</v>
      </c>
      <c r="D17" s="296">
        <v>93000</v>
      </c>
      <c r="E17" s="152" t="s">
        <v>380</v>
      </c>
      <c r="F17" s="295">
        <v>85000</v>
      </c>
      <c r="G17" s="295"/>
      <c r="H17" s="295"/>
      <c r="I17" s="149">
        <v>7</v>
      </c>
      <c r="J17" s="148"/>
    </row>
    <row r="18" spans="1:10" ht="12.6" customHeight="1" x14ac:dyDescent="0.2">
      <c r="A18" s="149">
        <v>8</v>
      </c>
      <c r="B18" s="296">
        <v>822</v>
      </c>
      <c r="C18" s="296">
        <v>71</v>
      </c>
      <c r="D18" s="296">
        <v>500</v>
      </c>
      <c r="E18" s="152" t="s">
        <v>381</v>
      </c>
      <c r="F18" s="295">
        <v>0</v>
      </c>
      <c r="G18" s="295"/>
      <c r="H18" s="295"/>
      <c r="I18" s="149">
        <v>8</v>
      </c>
      <c r="J18" s="148"/>
    </row>
    <row r="19" spans="1:10" ht="12.6" customHeight="1" x14ac:dyDescent="0.2">
      <c r="A19" s="149">
        <v>9</v>
      </c>
      <c r="B19" s="296">
        <v>50000</v>
      </c>
      <c r="C19" s="296"/>
      <c r="D19" s="296">
        <v>0</v>
      </c>
      <c r="E19" s="152" t="s">
        <v>577</v>
      </c>
      <c r="F19" s="295">
        <v>100000</v>
      </c>
      <c r="G19" s="295"/>
      <c r="H19" s="295"/>
      <c r="I19" s="149">
        <v>9</v>
      </c>
      <c r="J19" s="148"/>
    </row>
    <row r="20" spans="1:10" ht="12.6" customHeight="1" x14ac:dyDescent="0.2">
      <c r="A20" s="149">
        <v>10</v>
      </c>
      <c r="B20" s="296">
        <v>0</v>
      </c>
      <c r="C20" s="296"/>
      <c r="D20" s="296">
        <v>0</v>
      </c>
      <c r="E20" s="152" t="s">
        <v>382</v>
      </c>
      <c r="F20" s="295">
        <v>0</v>
      </c>
      <c r="G20" s="295"/>
      <c r="H20" s="295"/>
      <c r="I20" s="149">
        <v>10</v>
      </c>
      <c r="J20" s="148"/>
    </row>
    <row r="21" spans="1:10" ht="12.6" customHeight="1" x14ac:dyDescent="0.2">
      <c r="A21" s="149">
        <v>11</v>
      </c>
      <c r="B21" s="296">
        <v>0</v>
      </c>
      <c r="C21" s="296"/>
      <c r="D21" s="296">
        <v>500</v>
      </c>
      <c r="E21" s="152" t="s">
        <v>383</v>
      </c>
      <c r="F21" s="295">
        <v>0</v>
      </c>
      <c r="G21" s="295"/>
      <c r="H21" s="295"/>
      <c r="I21" s="149">
        <v>11</v>
      </c>
      <c r="J21" s="148"/>
    </row>
    <row r="22" spans="1:10" ht="12.6" customHeight="1" x14ac:dyDescent="0.2">
      <c r="A22" s="149">
        <v>12</v>
      </c>
      <c r="B22" s="296"/>
      <c r="C22" s="296"/>
      <c r="D22" s="296"/>
      <c r="E22" s="152">
        <v>12</v>
      </c>
      <c r="F22" s="295"/>
      <c r="G22" s="295"/>
      <c r="H22" s="295"/>
      <c r="I22" s="149">
        <v>12</v>
      </c>
      <c r="J22" s="148"/>
    </row>
    <row r="23" spans="1:10" ht="12.6" customHeight="1" x14ac:dyDescent="0.2">
      <c r="A23" s="149">
        <v>13</v>
      </c>
      <c r="B23" s="296"/>
      <c r="C23" s="296"/>
      <c r="D23" s="296"/>
      <c r="E23" s="152">
        <v>13</v>
      </c>
      <c r="F23" s="295"/>
      <c r="G23" s="295"/>
      <c r="H23" s="295"/>
      <c r="I23" s="149">
        <v>13</v>
      </c>
      <c r="J23" s="148"/>
    </row>
    <row r="24" spans="1:10" ht="12.6" customHeight="1" x14ac:dyDescent="0.2">
      <c r="A24" s="149">
        <v>14</v>
      </c>
      <c r="B24" s="296"/>
      <c r="C24" s="296"/>
      <c r="D24" s="296"/>
      <c r="E24" s="152">
        <v>14</v>
      </c>
      <c r="F24" s="295"/>
      <c r="G24" s="295"/>
      <c r="H24" s="295"/>
      <c r="I24" s="149">
        <v>14</v>
      </c>
      <c r="J24" s="148"/>
    </row>
    <row r="25" spans="1:10" ht="12.6" customHeight="1" x14ac:dyDescent="0.2">
      <c r="A25" s="149">
        <v>15</v>
      </c>
      <c r="B25" s="296"/>
      <c r="C25" s="296"/>
      <c r="D25" s="296"/>
      <c r="E25" s="152">
        <v>15</v>
      </c>
      <c r="F25" s="295"/>
      <c r="G25" s="295"/>
      <c r="H25" s="295"/>
      <c r="I25" s="149">
        <v>15</v>
      </c>
      <c r="J25" s="148"/>
    </row>
    <row r="26" spans="1:10" ht="12.6" customHeight="1" x14ac:dyDescent="0.2">
      <c r="A26" s="149">
        <v>16</v>
      </c>
      <c r="B26" s="296"/>
      <c r="C26" s="296"/>
      <c r="D26" s="296"/>
      <c r="E26" s="152">
        <v>16</v>
      </c>
      <c r="F26" s="295"/>
      <c r="G26" s="295"/>
      <c r="H26" s="295"/>
      <c r="I26" s="149">
        <v>16</v>
      </c>
      <c r="J26" s="148"/>
    </row>
    <row r="27" spans="1:10" ht="12.6" customHeight="1" x14ac:dyDescent="0.2">
      <c r="A27" s="149">
        <v>17</v>
      </c>
      <c r="B27" s="296"/>
      <c r="C27" s="296"/>
      <c r="D27" s="296"/>
      <c r="E27" s="152">
        <v>17</v>
      </c>
      <c r="F27" s="295"/>
      <c r="G27" s="295"/>
      <c r="H27" s="295"/>
      <c r="I27" s="149">
        <v>17</v>
      </c>
      <c r="J27" s="148"/>
    </row>
    <row r="28" spans="1:10" ht="12.6" customHeight="1" x14ac:dyDescent="0.2">
      <c r="A28" s="149">
        <v>18</v>
      </c>
      <c r="B28" s="296"/>
      <c r="C28" s="296"/>
      <c r="D28" s="296"/>
      <c r="E28" s="152">
        <v>18</v>
      </c>
      <c r="F28" s="295"/>
      <c r="G28" s="295"/>
      <c r="H28" s="295"/>
      <c r="I28" s="149">
        <v>18</v>
      </c>
      <c r="J28" s="148"/>
    </row>
    <row r="29" spans="1:10" ht="12.6" customHeight="1" x14ac:dyDescent="0.2">
      <c r="A29" s="149">
        <v>19</v>
      </c>
      <c r="B29" s="296"/>
      <c r="C29" s="296"/>
      <c r="D29" s="296"/>
      <c r="E29" s="152">
        <v>19</v>
      </c>
      <c r="F29" s="295"/>
      <c r="G29" s="295"/>
      <c r="H29" s="295"/>
      <c r="I29" s="149">
        <v>19</v>
      </c>
      <c r="J29" s="148"/>
    </row>
    <row r="30" spans="1:10" ht="12.6" customHeight="1" x14ac:dyDescent="0.2">
      <c r="A30" s="149">
        <v>20</v>
      </c>
      <c r="B30" s="296"/>
      <c r="C30" s="296"/>
      <c r="D30" s="296"/>
      <c r="E30" s="152">
        <v>20</v>
      </c>
      <c r="F30" s="295"/>
      <c r="G30" s="295"/>
      <c r="H30" s="295"/>
      <c r="I30" s="149">
        <v>20</v>
      </c>
      <c r="J30" s="148"/>
    </row>
    <row r="31" spans="1:10" ht="12.6" customHeight="1" x14ac:dyDescent="0.2">
      <c r="A31" s="149">
        <v>21</v>
      </c>
      <c r="B31" s="296"/>
      <c r="C31" s="296"/>
      <c r="D31" s="296"/>
      <c r="E31" s="152">
        <v>21</v>
      </c>
      <c r="F31" s="295"/>
      <c r="G31" s="295"/>
      <c r="H31" s="295"/>
      <c r="I31" s="149">
        <v>21</v>
      </c>
      <c r="J31" s="148"/>
    </row>
    <row r="32" spans="1:10" ht="12.6" customHeight="1" x14ac:dyDescent="0.2">
      <c r="A32" s="149">
        <v>22</v>
      </c>
      <c r="B32" s="296"/>
      <c r="C32" s="296"/>
      <c r="D32" s="296"/>
      <c r="E32" s="152">
        <v>22</v>
      </c>
      <c r="F32" s="295"/>
      <c r="G32" s="295"/>
      <c r="H32" s="295"/>
      <c r="I32" s="149">
        <v>22</v>
      </c>
      <c r="J32" s="148"/>
    </row>
    <row r="33" spans="1:10" ht="12.6" customHeight="1" x14ac:dyDescent="0.2">
      <c r="A33" s="149">
        <v>23</v>
      </c>
      <c r="B33" s="296"/>
      <c r="C33" s="296"/>
      <c r="D33" s="296"/>
      <c r="E33" s="152">
        <v>23</v>
      </c>
      <c r="F33" s="295"/>
      <c r="G33" s="295"/>
      <c r="H33" s="295"/>
      <c r="I33" s="149">
        <v>23</v>
      </c>
      <c r="J33" s="148"/>
    </row>
    <row r="34" spans="1:10" ht="12.6" customHeight="1" x14ac:dyDescent="0.2">
      <c r="A34" s="149">
        <v>24</v>
      </c>
      <c r="B34" s="296"/>
      <c r="C34" s="296"/>
      <c r="D34" s="296"/>
      <c r="E34" s="152">
        <v>24</v>
      </c>
      <c r="F34" s="295"/>
      <c r="G34" s="295"/>
      <c r="H34" s="295"/>
      <c r="I34" s="149">
        <v>24</v>
      </c>
      <c r="J34" s="148"/>
    </row>
    <row r="35" spans="1:10" ht="12.6" customHeight="1" x14ac:dyDescent="0.2">
      <c r="A35" s="149">
        <v>25</v>
      </c>
      <c r="B35" s="296"/>
      <c r="C35" s="296"/>
      <c r="D35" s="296"/>
      <c r="E35" s="152">
        <v>25</v>
      </c>
      <c r="F35" s="295"/>
      <c r="G35" s="295"/>
      <c r="H35" s="295"/>
      <c r="I35" s="149">
        <v>25</v>
      </c>
      <c r="J35" s="148"/>
    </row>
    <row r="36" spans="1:10" ht="12.6" customHeight="1" x14ac:dyDescent="0.2">
      <c r="A36" s="149">
        <v>26</v>
      </c>
      <c r="B36" s="296"/>
      <c r="C36" s="296"/>
      <c r="D36" s="296"/>
      <c r="E36" s="152">
        <v>26</v>
      </c>
      <c r="F36" s="295"/>
      <c r="G36" s="295"/>
      <c r="H36" s="295"/>
      <c r="I36" s="149">
        <v>26</v>
      </c>
      <c r="J36" s="148"/>
    </row>
    <row r="37" spans="1:10" ht="12.6" customHeight="1" x14ac:dyDescent="0.2">
      <c r="A37" s="149">
        <v>27</v>
      </c>
      <c r="B37" s="296"/>
      <c r="C37" s="296"/>
      <c r="D37" s="296"/>
      <c r="E37" s="152">
        <v>27</v>
      </c>
      <c r="F37" s="295"/>
      <c r="G37" s="295"/>
      <c r="H37" s="295"/>
      <c r="I37" s="149">
        <v>27</v>
      </c>
      <c r="J37" s="148"/>
    </row>
    <row r="38" spans="1:10" ht="12.6" customHeight="1" x14ac:dyDescent="0.2">
      <c r="A38" s="149">
        <v>28</v>
      </c>
      <c r="B38" s="295"/>
      <c r="C38" s="296"/>
      <c r="D38" s="296"/>
      <c r="E38" s="152">
        <v>28</v>
      </c>
      <c r="F38" s="295"/>
      <c r="G38" s="295"/>
      <c r="H38" s="295"/>
      <c r="I38" s="149">
        <v>28</v>
      </c>
      <c r="J38" s="148"/>
    </row>
    <row r="39" spans="1:10" ht="12.6" customHeight="1" x14ac:dyDescent="0.2">
      <c r="A39" s="149">
        <v>29</v>
      </c>
      <c r="B39" s="295">
        <f>SUM(B16:B38)</f>
        <v>176481</v>
      </c>
      <c r="C39" s="295">
        <f t="shared" ref="C39:D39" si="0">SUM(C16:C38)</f>
        <v>176228</v>
      </c>
      <c r="D39" s="295">
        <f t="shared" si="0"/>
        <v>161540</v>
      </c>
      <c r="E39" s="149" t="s">
        <v>166</v>
      </c>
      <c r="F39" s="295">
        <f>SUM(F16:F38)</f>
        <v>284000</v>
      </c>
      <c r="G39" s="295">
        <f>SUM(G12:G38)</f>
        <v>0</v>
      </c>
      <c r="H39" s="295">
        <f t="shared" ref="H39" si="1">SUM(H12:H38)</f>
        <v>0</v>
      </c>
      <c r="I39" s="149">
        <v>29</v>
      </c>
      <c r="J39" s="148"/>
    </row>
    <row r="40" spans="1:10" ht="12.6" customHeight="1" x14ac:dyDescent="0.2">
      <c r="A40" s="149">
        <v>30</v>
      </c>
      <c r="B40" s="296"/>
      <c r="C40" s="296"/>
      <c r="D40" s="296"/>
      <c r="E40" s="149" t="s">
        <v>167</v>
      </c>
      <c r="F40" s="295"/>
      <c r="G40" s="295"/>
      <c r="H40" s="295"/>
      <c r="I40" s="149">
        <v>30</v>
      </c>
      <c r="J40" s="148"/>
    </row>
    <row r="41" spans="1:10" ht="12.6" customHeight="1" thickBot="1" x14ac:dyDescent="0.25">
      <c r="A41" s="154">
        <v>31</v>
      </c>
      <c r="B41" s="297"/>
      <c r="C41" s="297"/>
      <c r="D41" s="297"/>
      <c r="E41" s="154" t="s">
        <v>168</v>
      </c>
      <c r="F41" s="315"/>
      <c r="G41" s="315"/>
      <c r="H41" s="315"/>
      <c r="I41" s="154">
        <v>31</v>
      </c>
      <c r="J41" s="148"/>
    </row>
    <row r="42" spans="1:10" s="224" customFormat="1" ht="12.6" customHeight="1" thickBot="1" x14ac:dyDescent="0.25">
      <c r="A42" s="220">
        <v>32</v>
      </c>
      <c r="B42" s="350">
        <f>SUM(B39:B41)</f>
        <v>176481</v>
      </c>
      <c r="C42" s="350">
        <f>SUM(C39:C41)</f>
        <v>176228</v>
      </c>
      <c r="D42" s="350">
        <f t="shared" ref="D42" si="2">SUM(D39:D41)</f>
        <v>161540</v>
      </c>
      <c r="E42" s="221"/>
      <c r="F42" s="350">
        <f>SUM(F39:F41)</f>
        <v>284000</v>
      </c>
      <c r="G42" s="350">
        <f>SUM(G39:G41)</f>
        <v>0</v>
      </c>
      <c r="H42" s="350">
        <f t="shared" ref="H42" si="3">SUM(H39:H41)</f>
        <v>0</v>
      </c>
      <c r="I42" s="222">
        <v>32</v>
      </c>
      <c r="J42" s="223"/>
    </row>
    <row r="43" spans="1:10" ht="19.5" customHeight="1" x14ac:dyDescent="0.25">
      <c r="E43" s="160" t="s">
        <v>170</v>
      </c>
      <c r="H43" s="306" t="s">
        <v>331</v>
      </c>
    </row>
    <row r="44" spans="1:10" ht="12.95" customHeight="1" x14ac:dyDescent="0.25">
      <c r="A44" s="161"/>
      <c r="B44" s="267" t="s">
        <v>568</v>
      </c>
    </row>
    <row r="45" spans="1:10" ht="12.95" customHeight="1" x14ac:dyDescent="0.25">
      <c r="A45" s="435">
        <v>9</v>
      </c>
      <c r="B45" s="267" t="s">
        <v>578</v>
      </c>
    </row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  <row r="2291" x14ac:dyDescent="0.25"/>
    <row r="2292" x14ac:dyDescent="0.25"/>
  </sheetData>
  <mergeCells count="20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86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3"/>
  <sheetViews>
    <sheetView tabSelected="1" workbookViewId="0">
      <selection activeCell="G30" sqref="G30:G31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5" customWidth="1"/>
    <col min="6" max="8" width="15.28515625" style="3" customWidth="1"/>
    <col min="9" max="9" width="3.5703125" customWidth="1"/>
    <col min="10" max="10" width="4" customWidth="1"/>
  </cols>
  <sheetData>
    <row r="1" spans="1:10" x14ac:dyDescent="0.25">
      <c r="D1" s="624" t="s">
        <v>171</v>
      </c>
      <c r="E1" s="624"/>
      <c r="F1" s="624"/>
    </row>
    <row r="2" spans="1:10" x14ac:dyDescent="0.25">
      <c r="B2" s="300" t="s">
        <v>135</v>
      </c>
      <c r="D2" s="685" t="s">
        <v>172</v>
      </c>
      <c r="E2" s="685"/>
      <c r="F2" s="685"/>
    </row>
    <row r="3" spans="1:10" x14ac:dyDescent="0.25">
      <c r="B3" s="300" t="s">
        <v>173</v>
      </c>
      <c r="D3" s="686" t="s">
        <v>379</v>
      </c>
      <c r="E3" s="686"/>
      <c r="F3" s="686"/>
      <c r="G3" s="306" t="s">
        <v>175</v>
      </c>
    </row>
    <row r="4" spans="1:10" ht="15" x14ac:dyDescent="0.2">
      <c r="A4" s="162"/>
      <c r="B4" s="301"/>
      <c r="C4" s="301"/>
      <c r="D4" s="687"/>
      <c r="E4" s="687"/>
      <c r="F4" s="687"/>
      <c r="G4" s="688"/>
      <c r="H4" s="689"/>
      <c r="I4" s="689"/>
    </row>
    <row r="5" spans="1:10" ht="12.6" customHeight="1" x14ac:dyDescent="0.2">
      <c r="A5" s="608"/>
      <c r="B5" s="701" t="s">
        <v>140</v>
      </c>
      <c r="C5" s="702"/>
      <c r="D5" s="703"/>
      <c r="E5" s="696" t="s">
        <v>176</v>
      </c>
      <c r="F5" s="660" t="s">
        <v>506</v>
      </c>
      <c r="G5" s="661"/>
      <c r="H5" s="699"/>
      <c r="I5" s="596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697"/>
      <c r="F6" s="662"/>
      <c r="G6" s="663"/>
      <c r="H6" s="700"/>
      <c r="I6" s="597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697"/>
      <c r="F7" s="307" t="s">
        <v>432</v>
      </c>
      <c r="G7" s="307" t="s">
        <v>177</v>
      </c>
      <c r="H7" s="307" t="s">
        <v>178</v>
      </c>
      <c r="I7" s="597"/>
    </row>
    <row r="8" spans="1:10" ht="12.6" customHeight="1" x14ac:dyDescent="0.2">
      <c r="A8" s="610"/>
      <c r="B8" s="605"/>
      <c r="C8" s="602"/>
      <c r="D8" s="602"/>
      <c r="E8" s="698"/>
      <c r="F8" s="275" t="s">
        <v>179</v>
      </c>
      <c r="G8" s="275" t="s">
        <v>180</v>
      </c>
      <c r="H8" s="275" t="s">
        <v>181</v>
      </c>
      <c r="I8" s="598"/>
    </row>
    <row r="9" spans="1:10" s="165" customFormat="1" ht="12" customHeight="1" x14ac:dyDescent="0.2">
      <c r="A9" s="147"/>
      <c r="B9" s="622"/>
      <c r="C9" s="622"/>
      <c r="D9" s="622"/>
      <c r="E9" s="193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418">
        <v>47829</v>
      </c>
      <c r="C10" s="303">
        <v>60467</v>
      </c>
      <c r="D10" s="303">
        <v>49500</v>
      </c>
      <c r="E10" s="152" t="s">
        <v>522</v>
      </c>
      <c r="F10" s="276">
        <v>78000</v>
      </c>
      <c r="G10" s="276"/>
      <c r="H10" s="276"/>
      <c r="I10" s="149">
        <v>1</v>
      </c>
      <c r="J10" s="149"/>
    </row>
    <row r="11" spans="1:10" s="165" customFormat="1" ht="12" customHeight="1" x14ac:dyDescent="0.2">
      <c r="A11" s="149">
        <v>2</v>
      </c>
      <c r="B11" s="418">
        <v>25395</v>
      </c>
      <c r="C11" s="303">
        <v>28824</v>
      </c>
      <c r="D11" s="303">
        <v>30000</v>
      </c>
      <c r="E11" s="194" t="s">
        <v>514</v>
      </c>
      <c r="F11" s="276">
        <v>43000</v>
      </c>
      <c r="G11" s="276"/>
      <c r="H11" s="276"/>
      <c r="I11" s="149">
        <v>2</v>
      </c>
      <c r="J11" s="149"/>
    </row>
    <row r="12" spans="1:10" s="165" customFormat="1" ht="12" customHeight="1" x14ac:dyDescent="0.2">
      <c r="A12" s="149">
        <v>3</v>
      </c>
      <c r="B12" s="418"/>
      <c r="C12" s="303"/>
      <c r="D12" s="303"/>
      <c r="E12" s="152">
        <v>3</v>
      </c>
      <c r="F12" s="276"/>
      <c r="G12" s="276"/>
      <c r="H12" s="276"/>
      <c r="I12" s="149">
        <v>3</v>
      </c>
      <c r="J12" s="149"/>
    </row>
    <row r="13" spans="1:10" s="165" customFormat="1" ht="12" customHeight="1" x14ac:dyDescent="0.2">
      <c r="A13" s="149"/>
      <c r="B13" s="418"/>
      <c r="C13" s="303"/>
      <c r="D13" s="303"/>
      <c r="E13" s="152">
        <v>4</v>
      </c>
      <c r="F13" s="276"/>
      <c r="G13" s="276"/>
      <c r="H13" s="276"/>
      <c r="I13" s="149"/>
      <c r="J13" s="149"/>
    </row>
    <row r="14" spans="1:10" s="165" customFormat="1" ht="12" customHeight="1" x14ac:dyDescent="0.2">
      <c r="A14" s="149">
        <v>4</v>
      </c>
      <c r="B14" s="418"/>
      <c r="C14" s="303"/>
      <c r="D14" s="303"/>
      <c r="E14" s="152">
        <v>5</v>
      </c>
      <c r="F14" s="276"/>
      <c r="G14" s="276"/>
      <c r="H14" s="276"/>
      <c r="I14" s="149">
        <v>4</v>
      </c>
      <c r="J14" s="149"/>
    </row>
    <row r="15" spans="1:10" s="165" customFormat="1" ht="12" customHeight="1" x14ac:dyDescent="0.2">
      <c r="A15" s="149">
        <v>5</v>
      </c>
      <c r="B15" s="277">
        <f>SUM(B10:B14)</f>
        <v>73224</v>
      </c>
      <c r="C15" s="277">
        <f>SUM(C10:C14)</f>
        <v>89291</v>
      </c>
      <c r="D15" s="277">
        <f t="shared" ref="D15" si="0">SUM(D10:D14)</f>
        <v>79500</v>
      </c>
      <c r="E15" s="195" t="s">
        <v>384</v>
      </c>
      <c r="F15" s="277">
        <f>SUM(F10:F14)</f>
        <v>121000</v>
      </c>
      <c r="G15" s="277">
        <f>SUM(G10:G14)</f>
        <v>0</v>
      </c>
      <c r="H15" s="277">
        <f t="shared" ref="H15" si="1">SUM(H10:H14)</f>
        <v>0</v>
      </c>
      <c r="I15" s="149">
        <v>7</v>
      </c>
      <c r="J15" s="149"/>
    </row>
    <row r="16" spans="1:10" s="165" customFormat="1" ht="12" customHeight="1" x14ac:dyDescent="0.2">
      <c r="A16" s="149">
        <v>6</v>
      </c>
      <c r="B16" s="720"/>
      <c r="C16" s="720"/>
      <c r="D16" s="720"/>
      <c r="E16" s="193" t="s">
        <v>184</v>
      </c>
      <c r="F16" s="623"/>
      <c r="G16" s="623"/>
      <c r="H16" s="623"/>
      <c r="I16" s="147" t="s">
        <v>47</v>
      </c>
      <c r="J16" s="149"/>
    </row>
    <row r="17" spans="1:10" s="170" customFormat="1" ht="12" customHeight="1" x14ac:dyDescent="0.2">
      <c r="A17" s="149">
        <v>7</v>
      </c>
      <c r="B17" s="418">
        <f>'12-Street Detl Req'!B16</f>
        <v>1503</v>
      </c>
      <c r="C17" s="303">
        <v>2602</v>
      </c>
      <c r="D17" s="303">
        <v>11700</v>
      </c>
      <c r="E17" s="152" t="s">
        <v>385</v>
      </c>
      <c r="F17" s="276">
        <v>15000</v>
      </c>
      <c r="G17" s="276"/>
      <c r="H17" s="276">
        <f>'12-Street Detl Req'!L16</f>
        <v>0</v>
      </c>
      <c r="I17" s="149">
        <v>8</v>
      </c>
      <c r="J17" s="169"/>
    </row>
    <row r="18" spans="1:10" s="165" customFormat="1" ht="12" customHeight="1" x14ac:dyDescent="0.2">
      <c r="A18" s="147" t="s">
        <v>47</v>
      </c>
      <c r="B18" s="418">
        <f>'12-Street Detl Req'!B24</f>
        <v>1607</v>
      </c>
      <c r="C18" s="303">
        <v>2000</v>
      </c>
      <c r="D18" s="303">
        <v>3550</v>
      </c>
      <c r="E18" s="152" t="s">
        <v>386</v>
      </c>
      <c r="F18" s="276">
        <v>5000</v>
      </c>
      <c r="G18" s="276"/>
      <c r="H18" s="276">
        <f>'12-Street Detl Req'!L24</f>
        <v>0</v>
      </c>
      <c r="I18" s="149">
        <v>9</v>
      </c>
      <c r="J18" s="149"/>
    </row>
    <row r="19" spans="1:10" s="165" customFormat="1" ht="12" customHeight="1" x14ac:dyDescent="0.2">
      <c r="A19" s="149">
        <v>8</v>
      </c>
      <c r="B19" s="303"/>
      <c r="C19" s="303"/>
      <c r="D19" s="303"/>
      <c r="E19" s="152"/>
      <c r="F19" s="276"/>
      <c r="G19" s="276"/>
      <c r="H19" s="276"/>
      <c r="I19" s="149">
        <v>10</v>
      </c>
      <c r="J19" s="149"/>
    </row>
    <row r="20" spans="1:10" s="165" customFormat="1" ht="12" customHeight="1" x14ac:dyDescent="0.2">
      <c r="A20" s="149">
        <v>9</v>
      </c>
      <c r="B20" s="303"/>
      <c r="C20" s="303"/>
      <c r="D20" s="303"/>
      <c r="E20" s="152">
        <v>10</v>
      </c>
      <c r="F20" s="276"/>
      <c r="G20" s="276"/>
      <c r="H20" s="276"/>
      <c r="I20" s="149">
        <v>11</v>
      </c>
      <c r="J20" s="149"/>
    </row>
    <row r="21" spans="1:10" s="165" customFormat="1" ht="12" customHeight="1" x14ac:dyDescent="0.2">
      <c r="A21" s="149">
        <v>10</v>
      </c>
      <c r="B21" s="303"/>
      <c r="C21" s="303"/>
      <c r="D21" s="303"/>
      <c r="E21" s="152">
        <v>11</v>
      </c>
      <c r="F21" s="276"/>
      <c r="G21" s="276"/>
      <c r="H21" s="276"/>
      <c r="I21" s="149">
        <v>12</v>
      </c>
      <c r="J21" s="149"/>
    </row>
    <row r="22" spans="1:10" s="165" customFormat="1" ht="12" customHeight="1" x14ac:dyDescent="0.2">
      <c r="A22" s="149">
        <v>11</v>
      </c>
      <c r="B22" s="303"/>
      <c r="C22" s="303"/>
      <c r="D22" s="303"/>
      <c r="E22" s="152">
        <v>12</v>
      </c>
      <c r="F22" s="276"/>
      <c r="G22" s="276"/>
      <c r="H22" s="276"/>
      <c r="I22" s="149">
        <v>13</v>
      </c>
      <c r="J22" s="149"/>
    </row>
    <row r="23" spans="1:10" s="165" customFormat="1" ht="12" customHeight="1" x14ac:dyDescent="0.2">
      <c r="A23" s="149">
        <v>12</v>
      </c>
      <c r="B23" s="303"/>
      <c r="C23" s="303"/>
      <c r="D23" s="303"/>
      <c r="E23" s="152">
        <v>13</v>
      </c>
      <c r="F23" s="276"/>
      <c r="G23" s="276"/>
      <c r="H23" s="276"/>
      <c r="I23" s="149">
        <v>14</v>
      </c>
      <c r="J23" s="149"/>
    </row>
    <row r="24" spans="1:10" s="165" customFormat="1" ht="12" customHeight="1" x14ac:dyDescent="0.2">
      <c r="A24" s="149">
        <v>13</v>
      </c>
      <c r="B24" s="277">
        <f>SUM(B17:B23)</f>
        <v>3110</v>
      </c>
      <c r="C24" s="277">
        <f>SUM(C17:C23)</f>
        <v>4602</v>
      </c>
      <c r="D24" s="277">
        <f t="shared" ref="D24" si="2">SUM(D17:D23)</f>
        <v>15250</v>
      </c>
      <c r="E24" s="195" t="s">
        <v>185</v>
      </c>
      <c r="F24" s="277">
        <f>SUM(F17:F23)</f>
        <v>20000</v>
      </c>
      <c r="G24" s="277">
        <f>SUM(G17:G23)</f>
        <v>0</v>
      </c>
      <c r="H24" s="277">
        <f t="shared" ref="H24" si="3">SUM(H17:H23)</f>
        <v>0</v>
      </c>
      <c r="I24" s="149">
        <v>15</v>
      </c>
      <c r="J24" s="149"/>
    </row>
    <row r="25" spans="1:10" s="165" customFormat="1" ht="12" customHeight="1" x14ac:dyDescent="0.2">
      <c r="A25" s="149">
        <v>14</v>
      </c>
      <c r="B25" s="717"/>
      <c r="C25" s="718"/>
      <c r="D25" s="719"/>
      <c r="E25" s="193" t="s">
        <v>186</v>
      </c>
      <c r="F25" s="623"/>
      <c r="G25" s="623"/>
      <c r="H25" s="623"/>
      <c r="I25" s="147"/>
      <c r="J25" s="149"/>
    </row>
    <row r="26" spans="1:10" s="170" customFormat="1" ht="12" customHeight="1" x14ac:dyDescent="0.2">
      <c r="A26" s="149">
        <v>15</v>
      </c>
      <c r="B26" s="303">
        <v>0</v>
      </c>
      <c r="C26" s="303"/>
      <c r="D26" s="303">
        <v>1000</v>
      </c>
      <c r="E26" s="152" t="s">
        <v>387</v>
      </c>
      <c r="F26" s="276">
        <v>100000</v>
      </c>
      <c r="G26" s="276"/>
      <c r="H26" s="276"/>
      <c r="I26" s="149">
        <v>16</v>
      </c>
      <c r="J26" s="169"/>
    </row>
    <row r="27" spans="1:10" s="165" customFormat="1" ht="12" customHeight="1" x14ac:dyDescent="0.2">
      <c r="A27" s="147" t="s">
        <v>47</v>
      </c>
      <c r="B27" s="303">
        <v>896</v>
      </c>
      <c r="C27" s="303"/>
      <c r="D27" s="303">
        <v>8000</v>
      </c>
      <c r="E27" s="152" t="s">
        <v>388</v>
      </c>
      <c r="F27" s="276">
        <v>17100</v>
      </c>
      <c r="G27" s="276"/>
      <c r="H27" s="276"/>
      <c r="I27" s="149">
        <v>17</v>
      </c>
      <c r="J27" s="149"/>
    </row>
    <row r="28" spans="1:10" s="165" customFormat="1" ht="12" customHeight="1" x14ac:dyDescent="0.2">
      <c r="A28" s="149">
        <v>16</v>
      </c>
      <c r="B28" s="418">
        <v>0</v>
      </c>
      <c r="C28" s="303"/>
      <c r="D28" s="303">
        <v>5050</v>
      </c>
      <c r="E28" s="152" t="s">
        <v>389</v>
      </c>
      <c r="F28" s="276">
        <v>0</v>
      </c>
      <c r="G28" s="276"/>
      <c r="H28" s="276"/>
      <c r="I28" s="149">
        <v>18</v>
      </c>
      <c r="J28" s="149"/>
    </row>
    <row r="29" spans="1:10" s="165" customFormat="1" ht="12" customHeight="1" x14ac:dyDescent="0.2">
      <c r="A29" s="149">
        <v>17</v>
      </c>
      <c r="B29" s="303" t="s">
        <v>224</v>
      </c>
      <c r="C29" s="303"/>
      <c r="D29" s="303">
        <v>0</v>
      </c>
      <c r="E29" s="152" t="s">
        <v>390</v>
      </c>
      <c r="F29" s="276">
        <v>0</v>
      </c>
      <c r="G29" s="276"/>
      <c r="H29" s="276"/>
      <c r="I29" s="149">
        <v>19</v>
      </c>
      <c r="J29" s="149"/>
    </row>
    <row r="30" spans="1:10" s="165" customFormat="1" ht="12" customHeight="1" x14ac:dyDescent="0.2">
      <c r="A30" s="149">
        <v>18</v>
      </c>
      <c r="B30" s="303"/>
      <c r="C30" s="303"/>
      <c r="D30" s="303"/>
      <c r="E30" s="152">
        <v>19</v>
      </c>
      <c r="F30" s="276"/>
      <c r="G30" s="276"/>
      <c r="H30" s="276"/>
      <c r="I30" s="149">
        <v>20</v>
      </c>
      <c r="J30" s="149"/>
    </row>
    <row r="31" spans="1:10" s="165" customFormat="1" ht="12" customHeight="1" x14ac:dyDescent="0.2">
      <c r="A31" s="149">
        <v>19</v>
      </c>
      <c r="B31" s="303"/>
      <c r="C31" s="303"/>
      <c r="D31" s="303"/>
      <c r="E31" s="152">
        <v>20</v>
      </c>
      <c r="F31" s="276"/>
      <c r="G31" s="276"/>
      <c r="H31" s="276"/>
      <c r="I31" s="149">
        <v>21</v>
      </c>
      <c r="J31" s="149"/>
    </row>
    <row r="32" spans="1:10" s="165" customFormat="1" ht="12" customHeight="1" x14ac:dyDescent="0.2">
      <c r="A32" s="149">
        <v>20</v>
      </c>
      <c r="B32" s="277">
        <f>SUM(B26:B31)</f>
        <v>896</v>
      </c>
      <c r="C32" s="277">
        <f>SUM(C26:C31)</f>
        <v>0</v>
      </c>
      <c r="D32" s="277">
        <f t="shared" ref="D32" si="4">SUM(D26:D31)</f>
        <v>14050</v>
      </c>
      <c r="E32" s="195" t="s">
        <v>189</v>
      </c>
      <c r="F32" s="277">
        <f>SUM(F26:F31)</f>
        <v>117100</v>
      </c>
      <c r="G32" s="277">
        <f>SUM(G26:G31)</f>
        <v>0</v>
      </c>
      <c r="H32" s="277">
        <f t="shared" ref="H32" si="5">SUM(H26:H31)</f>
        <v>0</v>
      </c>
      <c r="I32" s="149">
        <v>22</v>
      </c>
      <c r="J32" s="149"/>
    </row>
    <row r="33" spans="1:10" s="165" customFormat="1" ht="12" customHeight="1" x14ac:dyDescent="0.2">
      <c r="A33" s="149">
        <v>21</v>
      </c>
      <c r="B33" s="717"/>
      <c r="C33" s="718"/>
      <c r="D33" s="719"/>
      <c r="E33" s="193" t="s">
        <v>190</v>
      </c>
      <c r="F33" s="623"/>
      <c r="G33" s="623"/>
      <c r="H33" s="623"/>
      <c r="I33" s="147" t="s">
        <v>47</v>
      </c>
      <c r="J33" s="149"/>
    </row>
    <row r="34" spans="1:10" s="170" customFormat="1" ht="12" customHeight="1" x14ac:dyDescent="0.2">
      <c r="A34" s="149">
        <v>22</v>
      </c>
      <c r="B34" s="303"/>
      <c r="C34" s="303"/>
      <c r="D34" s="356">
        <v>20000</v>
      </c>
      <c r="E34" s="152" t="s">
        <v>391</v>
      </c>
      <c r="F34" s="358">
        <v>0</v>
      </c>
      <c r="G34" s="358"/>
      <c r="H34" s="358"/>
      <c r="I34" s="149">
        <v>23</v>
      </c>
      <c r="J34" s="169"/>
    </row>
    <row r="35" spans="1:10" s="165" customFormat="1" ht="12" customHeight="1" x14ac:dyDescent="0.2">
      <c r="A35" s="171" t="s">
        <v>47</v>
      </c>
      <c r="B35" s="303"/>
      <c r="C35" s="303"/>
      <c r="D35" s="303"/>
      <c r="E35" s="152" t="s">
        <v>526</v>
      </c>
      <c r="F35" s="276"/>
      <c r="G35" s="276"/>
      <c r="H35" s="276"/>
      <c r="I35" s="149">
        <v>24</v>
      </c>
      <c r="J35" s="149"/>
    </row>
    <row r="36" spans="1:10" s="165" customFormat="1" ht="12" customHeight="1" x14ac:dyDescent="0.2">
      <c r="A36" s="149">
        <v>23</v>
      </c>
      <c r="B36" s="303"/>
      <c r="C36" s="303"/>
      <c r="D36" s="304"/>
      <c r="E36" s="152">
        <v>24</v>
      </c>
      <c r="F36" s="359"/>
      <c r="G36" s="359"/>
      <c r="H36" s="359"/>
      <c r="I36" s="149">
        <v>25</v>
      </c>
      <c r="J36" s="149"/>
    </row>
    <row r="37" spans="1:10" s="165" customFormat="1" ht="12" customHeight="1" x14ac:dyDescent="0.2">
      <c r="A37" s="149">
        <v>24</v>
      </c>
      <c r="B37" s="303"/>
      <c r="C37" s="303"/>
      <c r="D37" s="356">
        <v>23000</v>
      </c>
      <c r="E37" s="149" t="s">
        <v>192</v>
      </c>
      <c r="F37" s="358">
        <f>26500-600</f>
        <v>25900</v>
      </c>
      <c r="G37" s="358"/>
      <c r="H37" s="359"/>
      <c r="I37" s="149">
        <v>26</v>
      </c>
      <c r="J37" s="149"/>
    </row>
    <row r="38" spans="1:10" s="165" customFormat="1" ht="12" customHeight="1" x14ac:dyDescent="0.2">
      <c r="A38" s="149">
        <v>25</v>
      </c>
      <c r="B38" s="277">
        <f>SUM(B34:B37)</f>
        <v>0</v>
      </c>
      <c r="C38" s="277">
        <f>SUM(C34:C37)</f>
        <v>0</v>
      </c>
      <c r="D38" s="277">
        <f t="shared" ref="D38" si="6">SUM(D34:D37)</f>
        <v>43000</v>
      </c>
      <c r="E38" s="195" t="s">
        <v>193</v>
      </c>
      <c r="F38" s="277">
        <f>SUM(F34:F37)</f>
        <v>25900</v>
      </c>
      <c r="G38" s="277">
        <f>SUM(G34:G37)</f>
        <v>0</v>
      </c>
      <c r="H38" s="277">
        <f t="shared" ref="H38" si="7">SUM(H34:H37)</f>
        <v>0</v>
      </c>
      <c r="I38" s="149">
        <v>27</v>
      </c>
      <c r="J38" s="149"/>
    </row>
    <row r="39" spans="1:10" s="165" customFormat="1" ht="12" customHeight="1" x14ac:dyDescent="0.2">
      <c r="A39" s="149">
        <v>26</v>
      </c>
      <c r="B39" s="276">
        <f>B38+B32+B24+B15</f>
        <v>77230</v>
      </c>
      <c r="C39" s="276">
        <f>C38+C32+C24+C15</f>
        <v>93893</v>
      </c>
      <c r="D39" s="276">
        <f t="shared" ref="D39" si="8">D38+D32+D24+D15</f>
        <v>151800</v>
      </c>
      <c r="E39" s="196" t="s">
        <v>194</v>
      </c>
      <c r="F39" s="276">
        <f>F38+F32+F24+F15</f>
        <v>284000</v>
      </c>
      <c r="G39" s="276">
        <f>G38+G32+G24+G15</f>
        <v>0</v>
      </c>
      <c r="H39" s="276">
        <f t="shared" ref="H39" si="9">H38+H32+H24+H15</f>
        <v>0</v>
      </c>
      <c r="I39" s="149">
        <v>28</v>
      </c>
      <c r="J39" s="149"/>
    </row>
    <row r="40" spans="1:10" s="170" customFormat="1" ht="12" customHeight="1" thickBot="1" x14ac:dyDescent="0.25">
      <c r="A40" s="149">
        <v>27</v>
      </c>
      <c r="B40" s="357"/>
      <c r="C40" s="357">
        <v>82335</v>
      </c>
      <c r="D40" s="356">
        <v>9740</v>
      </c>
      <c r="E40" s="197" t="s">
        <v>195</v>
      </c>
      <c r="F40" s="276"/>
      <c r="G40" s="276"/>
      <c r="H40" s="276"/>
      <c r="I40" s="154">
        <v>29</v>
      </c>
      <c r="J40" s="169"/>
    </row>
    <row r="41" spans="1:10" s="165" customFormat="1" ht="12" customHeight="1" thickBot="1" x14ac:dyDescent="0.25">
      <c r="A41" s="149">
        <v>28</v>
      </c>
      <c r="B41" s="277">
        <f>SUM(B39:B40)</f>
        <v>77230</v>
      </c>
      <c r="C41" s="277">
        <f>SUM(C39:C40)</f>
        <v>176228</v>
      </c>
      <c r="D41" s="277">
        <f t="shared" ref="D41" si="10">SUM(D39:D40)</f>
        <v>161540</v>
      </c>
      <c r="E41" s="198" t="s">
        <v>242</v>
      </c>
      <c r="F41" s="277">
        <f>SUM(F39:F40)</f>
        <v>284000</v>
      </c>
      <c r="G41" s="277">
        <f>SUM(G39:G40)</f>
        <v>0</v>
      </c>
      <c r="H41" s="277">
        <f t="shared" ref="H41" si="11">SUM(H39:H40)</f>
        <v>0</v>
      </c>
      <c r="I41" s="176">
        <v>30</v>
      </c>
      <c r="J41" s="149"/>
    </row>
    <row r="42" spans="1:10" s="165" customFormat="1" ht="12" customHeight="1" thickBot="1" x14ac:dyDescent="0.3">
      <c r="A42" s="154">
        <v>29</v>
      </c>
      <c r="B42" s="272" t="s">
        <v>197</v>
      </c>
      <c r="C42" s="259"/>
      <c r="D42" s="260"/>
      <c r="E42"/>
      <c r="F42" s="360"/>
      <c r="G42" s="360"/>
      <c r="H42" s="358" t="s">
        <v>605</v>
      </c>
      <c r="I42"/>
      <c r="J42" s="149"/>
    </row>
    <row r="43" spans="1:10" s="170" customFormat="1" ht="12" customHeight="1" thickBot="1" x14ac:dyDescent="0.3">
      <c r="A43" s="174">
        <v>30</v>
      </c>
      <c r="B43" s="259"/>
      <c r="C43" s="259"/>
      <c r="D43" s="260"/>
      <c r="E43"/>
      <c r="F43" s="3"/>
      <c r="G43" s="3"/>
      <c r="H43" s="3"/>
      <c r="I43"/>
      <c r="J43" s="177"/>
    </row>
    <row r="44" spans="1:10" s="165" customFormat="1" ht="12" customHeight="1" x14ac:dyDescent="0.25">
      <c r="A44" s="140"/>
      <c r="B44" s="259"/>
      <c r="C44" s="259"/>
      <c r="D44" s="260"/>
      <c r="E44"/>
      <c r="F44" s="3"/>
      <c r="G44" s="3"/>
      <c r="H44" s="3"/>
      <c r="I44"/>
      <c r="J44"/>
    </row>
    <row r="45" spans="1:10" s="165" customFormat="1" ht="12" customHeight="1" x14ac:dyDescent="0.25">
      <c r="A45" s="140"/>
      <c r="B45" s="259"/>
      <c r="C45" s="259"/>
      <c r="D45" s="260"/>
      <c r="E45"/>
      <c r="F45" s="3"/>
      <c r="G45" s="3"/>
      <c r="H45" s="3"/>
      <c r="I45"/>
      <c r="J45"/>
    </row>
    <row r="46" spans="1:10" s="165" customFormat="1" ht="20.100000000000001" customHeight="1" x14ac:dyDescent="0.25">
      <c r="A46" s="140"/>
      <c r="B46" s="259"/>
      <c r="C46" s="259"/>
      <c r="D46" s="260"/>
      <c r="E46"/>
      <c r="F46" s="3"/>
      <c r="G46" s="3"/>
      <c r="H46" s="3"/>
      <c r="I46"/>
      <c r="J46"/>
    </row>
    <row r="47" spans="1:10" ht="15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10.7" hidden="1" customHeight="1" x14ac:dyDescent="0.25"/>
    <row r="56" ht="10.7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62" ht="9.9499999999999993" hidden="1" customHeight="1" x14ac:dyDescent="0.25"/>
    <row r="63" ht="9.9499999999999993" hidden="1" customHeight="1" x14ac:dyDescent="0.25"/>
    <row r="2291" spans="2:2" ht="252.75" hidden="1" customHeight="1" x14ac:dyDescent="0.25"/>
    <row r="2292" spans="2:2" x14ac:dyDescent="0.25">
      <c r="B2292" s="412"/>
    </row>
    <row r="2293" spans="2:2" x14ac:dyDescent="0.25">
      <c r="B2293" s="412"/>
    </row>
    <row r="2294" spans="2:2" x14ac:dyDescent="0.25">
      <c r="B2294" s="412"/>
    </row>
    <row r="2295" spans="2:2" x14ac:dyDescent="0.25">
      <c r="B2295" s="412"/>
    </row>
    <row r="2296" spans="2:2" x14ac:dyDescent="0.25">
      <c r="B2296" s="412"/>
    </row>
    <row r="2297" spans="2:2" x14ac:dyDescent="0.25">
      <c r="B2297" s="412"/>
    </row>
    <row r="2298" spans="2:2" x14ac:dyDescent="0.25"/>
    <row r="2299" spans="2:2" x14ac:dyDescent="0.25"/>
    <row r="2300" spans="2:2" x14ac:dyDescent="0.25"/>
    <row r="2301" spans="2:2" x14ac:dyDescent="0.25"/>
    <row r="2302" spans="2:2" x14ac:dyDescent="0.25"/>
    <row r="2303" spans="2:2" x14ac:dyDescent="0.25"/>
  </sheetData>
  <mergeCells count="22">
    <mergeCell ref="A5:A8"/>
    <mergeCell ref="B5:D5"/>
    <mergeCell ref="E5:E8"/>
    <mergeCell ref="F5:H6"/>
    <mergeCell ref="I5:I8"/>
    <mergeCell ref="D6:D8"/>
    <mergeCell ref="B7:B8"/>
    <mergeCell ref="C7:C8"/>
    <mergeCell ref="D1:F1"/>
    <mergeCell ref="D2:F2"/>
    <mergeCell ref="D3:F3"/>
    <mergeCell ref="D4:F4"/>
    <mergeCell ref="G4:I4"/>
    <mergeCell ref="B33:D33"/>
    <mergeCell ref="F33:H33"/>
    <mergeCell ref="B6:C6"/>
    <mergeCell ref="B9:D9"/>
    <mergeCell ref="F9:H9"/>
    <mergeCell ref="B16:D16"/>
    <mergeCell ref="F16:H16"/>
    <mergeCell ref="B25:D25"/>
    <mergeCell ref="F25:H25"/>
  </mergeCells>
  <pageMargins left="0.7" right="0.7" top="0.75" bottom="0.75" header="0.3" footer="0.3"/>
  <pageSetup scale="9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workbookViewId="0">
      <selection activeCell="E12" sqref="E12:G12"/>
    </sheetView>
  </sheetViews>
  <sheetFormatPr defaultRowHeight="12.75" x14ac:dyDescent="0.2"/>
  <cols>
    <col min="1" max="1" width="2.7109375" customWidth="1"/>
    <col min="2" max="2" width="13.140625" style="3" customWidth="1"/>
    <col min="3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 t="s">
        <v>379</v>
      </c>
      <c r="F2" s="677"/>
      <c r="G2" s="677"/>
      <c r="H2" s="677"/>
      <c r="I2" s="677"/>
      <c r="J2" s="677"/>
      <c r="K2" s="677"/>
      <c r="L2" s="677"/>
      <c r="M2" s="677"/>
    </row>
    <row r="3" spans="1:13" x14ac:dyDescent="0.2">
      <c r="B3" s="673" t="s">
        <v>200</v>
      </c>
      <c r="C3" s="674"/>
      <c r="D3" s="674"/>
      <c r="E3" s="686"/>
      <c r="F3" s="676"/>
      <c r="G3" s="676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660" t="s">
        <v>506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311" t="s">
        <v>204</v>
      </c>
      <c r="K7" s="311" t="s">
        <v>205</v>
      </c>
      <c r="L7" s="312" t="s">
        <v>206</v>
      </c>
      <c r="M7" s="597"/>
    </row>
    <row r="8" spans="1:13" x14ac:dyDescent="0.2">
      <c r="A8" s="598"/>
      <c r="B8" s="605"/>
      <c r="C8" s="602"/>
      <c r="D8" s="602"/>
      <c r="E8" s="670" t="s">
        <v>603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82">
        <v>1</v>
      </c>
      <c r="B9" s="288"/>
      <c r="C9" s="288"/>
      <c r="D9" s="288"/>
      <c r="E9" s="723" t="s">
        <v>392</v>
      </c>
      <c r="F9" s="723"/>
      <c r="G9" s="723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82">
        <v>2</v>
      </c>
      <c r="B10" s="288">
        <v>1264</v>
      </c>
      <c r="C10" s="288">
        <v>1635</v>
      </c>
      <c r="D10" s="283">
        <v>8000</v>
      </c>
      <c r="E10" s="721" t="s">
        <v>393</v>
      </c>
      <c r="F10" s="722"/>
      <c r="G10" s="449"/>
      <c r="H10" s="182"/>
      <c r="I10" s="182"/>
      <c r="J10" s="283">
        <v>3000</v>
      </c>
      <c r="K10" s="283"/>
      <c r="L10" s="283"/>
      <c r="M10" s="182">
        <v>2</v>
      </c>
    </row>
    <row r="11" spans="1:13" ht="12.95" customHeight="1" x14ac:dyDescent="0.2">
      <c r="A11" s="182">
        <v>3</v>
      </c>
      <c r="B11" s="288">
        <v>0</v>
      </c>
      <c r="C11" s="288">
        <v>90</v>
      </c>
      <c r="D11" s="283">
        <v>2000</v>
      </c>
      <c r="E11" s="721" t="s">
        <v>394</v>
      </c>
      <c r="F11" s="722"/>
      <c r="G11" s="449"/>
      <c r="H11" s="182"/>
      <c r="I11" s="182"/>
      <c r="J11" s="283">
        <v>10500</v>
      </c>
      <c r="K11" s="283"/>
      <c r="L11" s="283"/>
      <c r="M11" s="182">
        <v>3</v>
      </c>
    </row>
    <row r="12" spans="1:13" ht="12.95" customHeight="1" x14ac:dyDescent="0.2">
      <c r="A12" s="182">
        <v>4</v>
      </c>
      <c r="B12" s="288">
        <v>0</v>
      </c>
      <c r="C12" s="288">
        <v>573</v>
      </c>
      <c r="D12" s="283">
        <v>1000</v>
      </c>
      <c r="E12" s="721" t="s">
        <v>395</v>
      </c>
      <c r="F12" s="722"/>
      <c r="G12" s="449"/>
      <c r="H12" s="182"/>
      <c r="I12" s="182"/>
      <c r="J12" s="283">
        <v>800</v>
      </c>
      <c r="K12" s="283"/>
      <c r="L12" s="283"/>
      <c r="M12" s="182">
        <v>4</v>
      </c>
    </row>
    <row r="13" spans="1:13" ht="12.95" customHeight="1" x14ac:dyDescent="0.2">
      <c r="A13" s="182">
        <v>5</v>
      </c>
      <c r="B13" s="288">
        <v>0</v>
      </c>
      <c r="C13" s="288">
        <v>13</v>
      </c>
      <c r="D13" s="283">
        <v>500</v>
      </c>
      <c r="E13" s="721" t="s">
        <v>396</v>
      </c>
      <c r="F13" s="722"/>
      <c r="G13" s="449"/>
      <c r="H13" s="182"/>
      <c r="I13" s="182"/>
      <c r="J13" s="283">
        <v>500</v>
      </c>
      <c r="K13" s="283"/>
      <c r="L13" s="283"/>
      <c r="M13" s="182">
        <v>5</v>
      </c>
    </row>
    <row r="14" spans="1:13" ht="12.95" customHeight="1" x14ac:dyDescent="0.2">
      <c r="A14" s="182">
        <v>6</v>
      </c>
      <c r="B14" s="288">
        <v>239</v>
      </c>
      <c r="C14" s="288">
        <v>291</v>
      </c>
      <c r="D14" s="283">
        <v>200</v>
      </c>
      <c r="E14" s="721" t="s">
        <v>397</v>
      </c>
      <c r="F14" s="722"/>
      <c r="G14" s="449"/>
      <c r="H14" s="182"/>
      <c r="I14" s="182"/>
      <c r="J14" s="283">
        <v>200</v>
      </c>
      <c r="K14" s="283"/>
      <c r="L14" s="283"/>
      <c r="M14" s="182">
        <v>6</v>
      </c>
    </row>
    <row r="15" spans="1:13" ht="12.95" customHeight="1" x14ac:dyDescent="0.2">
      <c r="A15" s="182">
        <v>7</v>
      </c>
      <c r="B15" s="288"/>
      <c r="C15" s="288"/>
      <c r="D15" s="288"/>
      <c r="E15" s="721">
        <v>7</v>
      </c>
      <c r="F15" s="722"/>
      <c r="G15" s="449"/>
      <c r="H15" s="182"/>
      <c r="I15" s="182"/>
      <c r="J15" s="283"/>
      <c r="K15" s="283"/>
      <c r="L15" s="283"/>
      <c r="M15" s="182">
        <v>7</v>
      </c>
    </row>
    <row r="16" spans="1:13" ht="12.95" customHeight="1" x14ac:dyDescent="0.2">
      <c r="A16" s="182">
        <v>8</v>
      </c>
      <c r="B16" s="284">
        <f>SUM(B10:B15)</f>
        <v>1503</v>
      </c>
      <c r="C16" s="284">
        <f>SUM(C10:C15)</f>
        <v>2602</v>
      </c>
      <c r="D16" s="284">
        <f t="shared" ref="D16" si="0">SUM(D10:D15)</f>
        <v>11700</v>
      </c>
      <c r="E16" s="721" t="s">
        <v>398</v>
      </c>
      <c r="F16" s="722"/>
      <c r="G16" s="449"/>
      <c r="H16" s="182"/>
      <c r="I16" s="182"/>
      <c r="J16" s="284">
        <f>SUM(J10:J15)</f>
        <v>15000</v>
      </c>
      <c r="K16" s="284">
        <f>SUM(K10:K15)</f>
        <v>0</v>
      </c>
      <c r="L16" s="284">
        <f t="shared" ref="L16" si="1">SUM(L10:L15)</f>
        <v>0</v>
      </c>
      <c r="M16" s="182">
        <v>8</v>
      </c>
    </row>
    <row r="17" spans="1:13" ht="12.95" customHeight="1" x14ac:dyDescent="0.2">
      <c r="A17" s="182">
        <v>9</v>
      </c>
      <c r="B17" s="288"/>
      <c r="C17" s="288"/>
      <c r="D17" s="288"/>
      <c r="E17" s="721">
        <v>9</v>
      </c>
      <c r="F17" s="722"/>
      <c r="G17" s="449"/>
      <c r="H17" s="182"/>
      <c r="I17" s="182"/>
      <c r="J17" s="283"/>
      <c r="K17" s="283"/>
      <c r="L17" s="283"/>
      <c r="M17" s="182">
        <v>9</v>
      </c>
    </row>
    <row r="18" spans="1:13" ht="12.95" customHeight="1" x14ac:dyDescent="0.2">
      <c r="A18" s="182">
        <v>10</v>
      </c>
      <c r="B18" s="288"/>
      <c r="C18" s="288"/>
      <c r="D18" s="283"/>
      <c r="E18" s="721" t="s">
        <v>399</v>
      </c>
      <c r="F18" s="722"/>
      <c r="G18" s="449"/>
      <c r="H18" s="182"/>
      <c r="I18" s="182"/>
      <c r="J18" s="283"/>
      <c r="K18" s="283"/>
      <c r="L18" s="283"/>
      <c r="M18" s="182">
        <v>10</v>
      </c>
    </row>
    <row r="19" spans="1:13" ht="12.95" customHeight="1" x14ac:dyDescent="0.2">
      <c r="A19" s="182">
        <v>11</v>
      </c>
      <c r="B19" s="288">
        <v>0</v>
      </c>
      <c r="C19" s="288"/>
      <c r="D19" s="283">
        <v>500</v>
      </c>
      <c r="E19" s="721" t="s">
        <v>400</v>
      </c>
      <c r="F19" s="722"/>
      <c r="G19" s="449"/>
      <c r="H19" s="182"/>
      <c r="I19" s="182"/>
      <c r="J19" s="283">
        <v>2000</v>
      </c>
      <c r="K19" s="283"/>
      <c r="L19" s="283"/>
      <c r="M19" s="182">
        <v>11</v>
      </c>
    </row>
    <row r="20" spans="1:13" ht="12.95" customHeight="1" x14ac:dyDescent="0.2">
      <c r="A20" s="182">
        <v>12</v>
      </c>
      <c r="B20" s="288">
        <v>402</v>
      </c>
      <c r="C20" s="288"/>
      <c r="D20" s="283">
        <v>500</v>
      </c>
      <c r="E20" s="721" t="s">
        <v>401</v>
      </c>
      <c r="F20" s="722"/>
      <c r="G20" s="449"/>
      <c r="H20" s="182"/>
      <c r="I20" s="182"/>
      <c r="J20" s="283">
        <v>500</v>
      </c>
      <c r="K20" s="283"/>
      <c r="L20" s="283"/>
      <c r="M20" s="182">
        <v>12</v>
      </c>
    </row>
    <row r="21" spans="1:13" ht="12.95" customHeight="1" x14ac:dyDescent="0.2">
      <c r="A21" s="182">
        <v>13</v>
      </c>
      <c r="B21" s="288">
        <v>500</v>
      </c>
      <c r="C21" s="288"/>
      <c r="D21" s="283">
        <v>550</v>
      </c>
      <c r="E21" s="721" t="s">
        <v>402</v>
      </c>
      <c r="F21" s="722"/>
      <c r="G21" s="449"/>
      <c r="H21" s="182"/>
      <c r="I21" s="182"/>
      <c r="J21" s="283">
        <v>500</v>
      </c>
      <c r="K21" s="283"/>
      <c r="L21" s="283"/>
      <c r="M21" s="182">
        <v>13</v>
      </c>
    </row>
    <row r="22" spans="1:13" ht="12.95" customHeight="1" x14ac:dyDescent="0.2">
      <c r="A22" s="182">
        <v>14</v>
      </c>
      <c r="B22" s="288">
        <v>705</v>
      </c>
      <c r="C22" s="288">
        <v>2000</v>
      </c>
      <c r="D22" s="283">
        <v>2000</v>
      </c>
      <c r="E22" s="721" t="s">
        <v>403</v>
      </c>
      <c r="F22" s="722"/>
      <c r="G22" s="449"/>
      <c r="H22" s="182"/>
      <c r="I22" s="182"/>
      <c r="J22" s="283">
        <v>2000</v>
      </c>
      <c r="K22" s="283"/>
      <c r="L22" s="283"/>
      <c r="M22" s="182">
        <v>14</v>
      </c>
    </row>
    <row r="23" spans="1:13" ht="12.95" customHeight="1" x14ac:dyDescent="0.2">
      <c r="A23" s="182">
        <v>15</v>
      </c>
      <c r="B23" s="288"/>
      <c r="C23" s="288"/>
      <c r="D23" s="288"/>
      <c r="E23" s="721">
        <v>15</v>
      </c>
      <c r="F23" s="722"/>
      <c r="G23" s="449"/>
      <c r="H23" s="182"/>
      <c r="I23" s="182"/>
      <c r="J23" s="283"/>
      <c r="K23" s="283"/>
      <c r="L23" s="283"/>
      <c r="M23" s="182">
        <v>15</v>
      </c>
    </row>
    <row r="24" spans="1:13" ht="12.95" customHeight="1" x14ac:dyDescent="0.2">
      <c r="A24" s="182">
        <v>16</v>
      </c>
      <c r="B24" s="284">
        <f>SUM(B19:B23)</f>
        <v>1607</v>
      </c>
      <c r="C24" s="284">
        <f>SUM(C19:C23)</f>
        <v>2000</v>
      </c>
      <c r="D24" s="284">
        <f t="shared" ref="D24" si="2">SUM(D19:D23)</f>
        <v>3550</v>
      </c>
      <c r="E24" s="721" t="s">
        <v>404</v>
      </c>
      <c r="F24" s="722"/>
      <c r="G24" s="449"/>
      <c r="H24" s="182"/>
      <c r="I24" s="182"/>
      <c r="J24" s="284">
        <f>SUM(J19:J23)</f>
        <v>5000</v>
      </c>
      <c r="K24" s="284">
        <f>SUM(K19:K23)</f>
        <v>0</v>
      </c>
      <c r="L24" s="284">
        <f t="shared" ref="L24" si="3">SUM(L19:L23)</f>
        <v>0</v>
      </c>
      <c r="M24" s="182">
        <v>16</v>
      </c>
    </row>
    <row r="25" spans="1:13" ht="12.95" customHeight="1" x14ac:dyDescent="0.2">
      <c r="A25" s="182">
        <v>17</v>
      </c>
      <c r="B25" s="288"/>
      <c r="C25" s="288"/>
      <c r="D25" s="288"/>
      <c r="E25" s="721">
        <v>17</v>
      </c>
      <c r="F25" s="722"/>
      <c r="G25" s="449"/>
      <c r="H25" s="182"/>
      <c r="I25" s="182"/>
      <c r="J25" s="283"/>
      <c r="K25" s="283"/>
      <c r="L25" s="283"/>
      <c r="M25" s="182">
        <v>17</v>
      </c>
    </row>
    <row r="26" spans="1:13" ht="12.95" customHeight="1" x14ac:dyDescent="0.2">
      <c r="A26" s="182">
        <v>18</v>
      </c>
      <c r="B26" s="288"/>
      <c r="C26" s="288"/>
      <c r="D26" s="288"/>
      <c r="E26" s="721">
        <v>18</v>
      </c>
      <c r="F26" s="722"/>
      <c r="G26" s="449"/>
      <c r="H26" s="182"/>
      <c r="I26" s="182"/>
      <c r="J26" s="283"/>
      <c r="K26" s="283"/>
      <c r="L26" s="283"/>
      <c r="M26" s="182">
        <v>18</v>
      </c>
    </row>
    <row r="27" spans="1:13" ht="12.95" customHeight="1" x14ac:dyDescent="0.2">
      <c r="A27" s="182">
        <v>19</v>
      </c>
      <c r="B27" s="288"/>
      <c r="C27" s="288"/>
      <c r="D27" s="288"/>
      <c r="E27" s="721">
        <v>19</v>
      </c>
      <c r="F27" s="722"/>
      <c r="G27" s="449"/>
      <c r="H27" s="182"/>
      <c r="I27" s="182"/>
      <c r="J27" s="283"/>
      <c r="K27" s="283"/>
      <c r="L27" s="283"/>
      <c r="M27" s="182">
        <v>19</v>
      </c>
    </row>
    <row r="28" spans="1:13" ht="12.95" customHeight="1" x14ac:dyDescent="0.2">
      <c r="A28" s="182">
        <v>20</v>
      </c>
      <c r="B28" s="288"/>
      <c r="C28" s="288"/>
      <c r="D28" s="288"/>
      <c r="E28" s="721">
        <v>20</v>
      </c>
      <c r="F28" s="722"/>
      <c r="G28" s="449"/>
      <c r="H28" s="182"/>
      <c r="I28" s="182"/>
      <c r="J28" s="283"/>
      <c r="K28" s="283"/>
      <c r="L28" s="283"/>
      <c r="M28" s="182">
        <v>20</v>
      </c>
    </row>
    <row r="29" spans="1:13" ht="12.95" customHeight="1" x14ac:dyDescent="0.2">
      <c r="A29" s="182">
        <v>21</v>
      </c>
      <c r="B29" s="288"/>
      <c r="C29" s="288"/>
      <c r="D29" s="288"/>
      <c r="E29" s="721">
        <v>21</v>
      </c>
      <c r="F29" s="722"/>
      <c r="G29" s="449"/>
      <c r="H29" s="182"/>
      <c r="I29" s="182"/>
      <c r="J29" s="283"/>
      <c r="K29" s="283"/>
      <c r="L29" s="283"/>
      <c r="M29" s="182">
        <v>21</v>
      </c>
    </row>
    <row r="30" spans="1:13" ht="12.95" customHeight="1" x14ac:dyDescent="0.2">
      <c r="A30" s="182">
        <v>22</v>
      </c>
      <c r="B30" s="288"/>
      <c r="C30" s="288"/>
      <c r="D30" s="288"/>
      <c r="E30" s="721">
        <v>22</v>
      </c>
      <c r="F30" s="722"/>
      <c r="G30" s="449"/>
      <c r="H30" s="182"/>
      <c r="I30" s="182"/>
      <c r="J30" s="283"/>
      <c r="K30" s="283"/>
      <c r="L30" s="283"/>
      <c r="M30" s="182">
        <v>22</v>
      </c>
    </row>
    <row r="31" spans="1:13" ht="12.95" customHeight="1" x14ac:dyDescent="0.2">
      <c r="A31" s="182">
        <v>23</v>
      </c>
      <c r="B31" s="288"/>
      <c r="C31" s="288"/>
      <c r="D31" s="288"/>
      <c r="E31" s="721">
        <v>23</v>
      </c>
      <c r="F31" s="722"/>
      <c r="G31" s="449"/>
      <c r="H31" s="182"/>
      <c r="I31" s="182"/>
      <c r="J31" s="283"/>
      <c r="K31" s="283"/>
      <c r="L31" s="283"/>
      <c r="M31" s="182">
        <v>23</v>
      </c>
    </row>
    <row r="32" spans="1:13" ht="12.95" customHeight="1" x14ac:dyDescent="0.2">
      <c r="A32" s="182">
        <v>24</v>
      </c>
      <c r="B32" s="288"/>
      <c r="C32" s="288"/>
      <c r="D32" s="288"/>
      <c r="E32" s="721">
        <v>24</v>
      </c>
      <c r="F32" s="722"/>
      <c r="G32" s="449"/>
      <c r="H32" s="182"/>
      <c r="I32" s="182"/>
      <c r="J32" s="283"/>
      <c r="K32" s="283"/>
      <c r="L32" s="283"/>
      <c r="M32" s="182">
        <v>24</v>
      </c>
    </row>
    <row r="33" spans="1:13" ht="12.95" customHeight="1" x14ac:dyDescent="0.2">
      <c r="A33" s="182">
        <v>25</v>
      </c>
      <c r="B33" s="288"/>
      <c r="C33" s="288"/>
      <c r="D33" s="288"/>
      <c r="E33" s="721">
        <v>25</v>
      </c>
      <c r="F33" s="722"/>
      <c r="G33" s="449"/>
      <c r="H33" s="182"/>
      <c r="I33" s="182"/>
      <c r="J33" s="283"/>
      <c r="K33" s="283"/>
      <c r="L33" s="283"/>
      <c r="M33" s="182">
        <v>25</v>
      </c>
    </row>
    <row r="34" spans="1:13" ht="12.95" customHeight="1" x14ac:dyDescent="0.2">
      <c r="A34" s="182">
        <v>26</v>
      </c>
      <c r="B34" s="288"/>
      <c r="C34" s="288"/>
      <c r="D34" s="288"/>
      <c r="E34" s="721">
        <v>26</v>
      </c>
      <c r="F34" s="722"/>
      <c r="G34" s="449"/>
      <c r="H34" s="182"/>
      <c r="I34" s="182"/>
      <c r="J34" s="283"/>
      <c r="K34" s="283"/>
      <c r="L34" s="283"/>
      <c r="M34" s="182">
        <v>26</v>
      </c>
    </row>
    <row r="35" spans="1:13" ht="12.95" customHeight="1" x14ac:dyDescent="0.2">
      <c r="A35" s="182">
        <v>27</v>
      </c>
      <c r="B35" s="288"/>
      <c r="C35" s="288"/>
      <c r="D35" s="288"/>
      <c r="E35" s="721">
        <v>27</v>
      </c>
      <c r="F35" s="722"/>
      <c r="G35" s="449"/>
      <c r="H35" s="182"/>
      <c r="I35" s="182"/>
      <c r="J35" s="283"/>
      <c r="K35" s="283"/>
      <c r="L35" s="283"/>
      <c r="M35" s="182">
        <v>27</v>
      </c>
    </row>
    <row r="36" spans="1:13" ht="12.95" customHeight="1" x14ac:dyDescent="0.2">
      <c r="A36" s="182">
        <v>28</v>
      </c>
      <c r="B36" s="288"/>
      <c r="C36" s="288"/>
      <c r="D36" s="288"/>
      <c r="E36" s="721">
        <v>28</v>
      </c>
      <c r="F36" s="722"/>
      <c r="G36" s="449"/>
      <c r="H36" s="182"/>
      <c r="I36" s="182"/>
      <c r="J36" s="283"/>
      <c r="K36" s="283"/>
      <c r="L36" s="283"/>
      <c r="M36" s="182">
        <v>28</v>
      </c>
    </row>
    <row r="37" spans="1:13" ht="12.95" customHeight="1" x14ac:dyDescent="0.2">
      <c r="A37" s="182">
        <v>29</v>
      </c>
      <c r="B37" s="288"/>
      <c r="C37" s="288"/>
      <c r="D37" s="288"/>
      <c r="E37" s="721">
        <v>29</v>
      </c>
      <c r="F37" s="722"/>
      <c r="G37" s="449"/>
      <c r="H37" s="182"/>
      <c r="I37" s="182"/>
      <c r="J37" s="283"/>
      <c r="K37" s="283"/>
      <c r="L37" s="283"/>
      <c r="M37" s="182">
        <v>29</v>
      </c>
    </row>
    <row r="38" spans="1:13" ht="12.95" customHeight="1" x14ac:dyDescent="0.2">
      <c r="A38" s="182">
        <v>30</v>
      </c>
      <c r="B38" s="288"/>
      <c r="C38" s="288"/>
      <c r="D38" s="288"/>
      <c r="E38" s="644">
        <v>30</v>
      </c>
      <c r="F38" s="645"/>
      <c r="G38" s="646"/>
      <c r="H38" s="182"/>
      <c r="I38" s="182"/>
      <c r="J38" s="283"/>
      <c r="K38" s="283"/>
      <c r="L38" s="283"/>
      <c r="M38" s="182">
        <v>30</v>
      </c>
    </row>
    <row r="39" spans="1:13" ht="12.95" customHeight="1" x14ac:dyDescent="0.2">
      <c r="A39" s="182">
        <v>31</v>
      </c>
      <c r="B39" s="283">
        <f>B24+B16</f>
        <v>3110</v>
      </c>
      <c r="C39" s="283">
        <f>C24+C16</f>
        <v>4602</v>
      </c>
      <c r="D39" s="283">
        <f t="shared" ref="D39" si="4">D24+D16</f>
        <v>15250</v>
      </c>
      <c r="E39" s="648" t="s">
        <v>231</v>
      </c>
      <c r="F39" s="649"/>
      <c r="G39" s="650"/>
      <c r="H39" s="182"/>
      <c r="I39" s="182"/>
      <c r="J39" s="283">
        <f>J24+J16</f>
        <v>20000</v>
      </c>
      <c r="K39" s="283">
        <f>K24+K16</f>
        <v>0</v>
      </c>
      <c r="L39" s="283">
        <f t="shared" ref="L39" si="5">L24+L16</f>
        <v>0</v>
      </c>
      <c r="M39" s="182">
        <v>31</v>
      </c>
    </row>
    <row r="40" spans="1:13" ht="12.95" customHeight="1" thickBot="1" x14ac:dyDescent="0.25">
      <c r="A40" s="186">
        <v>32</v>
      </c>
      <c r="B40" s="290"/>
      <c r="C40" s="290"/>
      <c r="D40" s="290"/>
      <c r="E40" s="651" t="s">
        <v>232</v>
      </c>
      <c r="F40" s="652"/>
      <c r="G40" s="653"/>
      <c r="H40" s="186"/>
      <c r="I40" s="186"/>
      <c r="J40" s="285"/>
      <c r="K40" s="285"/>
      <c r="L40" s="285"/>
      <c r="M40" s="186">
        <v>32</v>
      </c>
    </row>
    <row r="41" spans="1:13" s="58" customFormat="1" ht="26.25" customHeight="1" thickBot="1" x14ac:dyDescent="0.25">
      <c r="A41" s="187">
        <v>33</v>
      </c>
      <c r="B41" s="286">
        <f>SUM(B39:B40)</f>
        <v>3110</v>
      </c>
      <c r="C41" s="286">
        <f>SUM(C39:C40)</f>
        <v>4602</v>
      </c>
      <c r="D41" s="286">
        <f t="shared" ref="D41" si="6">SUM(D39:D40)</f>
        <v>15250</v>
      </c>
      <c r="E41" s="647" t="s">
        <v>233</v>
      </c>
      <c r="F41" s="647"/>
      <c r="G41" s="647"/>
      <c r="H41" s="188"/>
      <c r="I41" s="188"/>
      <c r="J41" s="286">
        <f>SUM(J39:J40)</f>
        <v>20000</v>
      </c>
      <c r="K41" s="286">
        <f>SUM(K39:K40)</f>
        <v>0</v>
      </c>
      <c r="L41" s="286">
        <f t="shared" ref="L41" si="7">SUM(L39:L40)</f>
        <v>0</v>
      </c>
      <c r="M41" s="189">
        <v>33</v>
      </c>
    </row>
    <row r="42" spans="1:13" x14ac:dyDescent="0.2">
      <c r="B42" s="272" t="s">
        <v>234</v>
      </c>
      <c r="L42" s="306" t="s">
        <v>337</v>
      </c>
    </row>
  </sheetData>
  <mergeCells count="58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J5:L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9:G39"/>
    <mergeCell ref="E40:G40"/>
    <mergeCell ref="E41:G41"/>
    <mergeCell ref="E33:G33"/>
    <mergeCell ref="E34:G34"/>
    <mergeCell ref="E35:G35"/>
    <mergeCell ref="E36:G36"/>
    <mergeCell ref="E37:G37"/>
    <mergeCell ref="E38:G38"/>
  </mergeCells>
  <pageMargins left="0.7" right="0.7" top="0.75" bottom="0.75" header="0.3" footer="0.3"/>
  <pageSetup scale="9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topLeftCell="A2" workbookViewId="0">
      <selection activeCell="B8" sqref="B8:B9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4.42578125" customWidth="1"/>
    <col min="6" max="8" width="15.28515625" style="3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618"/>
      <c r="H2" s="618"/>
      <c r="I2" s="143"/>
    </row>
    <row r="3" spans="1:10" ht="18" x14ac:dyDescent="0.25">
      <c r="B3" s="619" t="s">
        <v>135</v>
      </c>
      <c r="C3" s="606"/>
      <c r="E3" s="144" t="s">
        <v>136</v>
      </c>
      <c r="G3" s="618"/>
      <c r="H3" s="618"/>
      <c r="I3" s="143"/>
    </row>
    <row r="4" spans="1:10" x14ac:dyDescent="0.25">
      <c r="B4" s="619" t="s">
        <v>137</v>
      </c>
      <c r="C4" s="606"/>
      <c r="E4" s="142" t="s">
        <v>405</v>
      </c>
      <c r="F4" s="256" t="s">
        <v>237</v>
      </c>
      <c r="G4" s="620" t="s">
        <v>126</v>
      </c>
      <c r="H4" s="620"/>
      <c r="I4" s="145"/>
    </row>
    <row r="5" spans="1:10" ht="12" customHeight="1" x14ac:dyDescent="0.25">
      <c r="B5" s="606"/>
      <c r="C5" s="606"/>
      <c r="E5" s="146"/>
      <c r="F5" s="607"/>
      <c r="G5" s="607"/>
      <c r="H5" s="607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615" t="s">
        <v>506</v>
      </c>
      <c r="G6" s="616"/>
      <c r="H6" s="617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679" t="s">
        <v>143</v>
      </c>
      <c r="G7" s="679" t="s">
        <v>144</v>
      </c>
      <c r="H7" s="679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680"/>
      <c r="G8" s="681"/>
      <c r="H8" s="680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680"/>
      <c r="G9" s="681"/>
      <c r="H9" s="680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76"/>
      <c r="G10" s="276"/>
      <c r="H10" s="276"/>
      <c r="I10" s="147"/>
      <c r="J10" s="148"/>
    </row>
    <row r="11" spans="1:10" ht="12.6" customHeight="1" x14ac:dyDescent="0.2">
      <c r="A11" s="149">
        <v>1</v>
      </c>
      <c r="B11" s="261"/>
      <c r="C11" s="261"/>
      <c r="D11" s="261"/>
      <c r="E11" s="149" t="s">
        <v>146</v>
      </c>
      <c r="F11" s="349"/>
      <c r="G11" s="349"/>
      <c r="H11" s="349"/>
      <c r="I11" s="149">
        <v>1</v>
      </c>
      <c r="J11" s="148"/>
    </row>
    <row r="12" spans="1:10" ht="12.6" customHeight="1" x14ac:dyDescent="0.2">
      <c r="A12" s="149">
        <v>2</v>
      </c>
      <c r="B12" s="23">
        <v>29265</v>
      </c>
      <c r="C12" s="23">
        <v>36559</v>
      </c>
      <c r="D12" s="23">
        <v>16980</v>
      </c>
      <c r="E12" s="150" t="s">
        <v>147</v>
      </c>
      <c r="F12" s="326">
        <v>51000</v>
      </c>
      <c r="G12" s="326"/>
      <c r="H12" s="326"/>
      <c r="I12" s="149">
        <v>2</v>
      </c>
      <c r="J12" s="148"/>
    </row>
    <row r="13" spans="1:10" ht="12.6" customHeight="1" x14ac:dyDescent="0.2">
      <c r="A13" s="149">
        <v>3</v>
      </c>
      <c r="B13" s="23"/>
      <c r="C13" s="23"/>
      <c r="D13" s="23"/>
      <c r="E13" s="150" t="s">
        <v>148</v>
      </c>
      <c r="F13" s="326"/>
      <c r="G13" s="326"/>
      <c r="H13" s="326"/>
      <c r="I13" s="149">
        <v>3</v>
      </c>
      <c r="J13" s="148"/>
    </row>
    <row r="14" spans="1:10" ht="12.6" customHeight="1" x14ac:dyDescent="0.2">
      <c r="A14" s="149">
        <v>4</v>
      </c>
      <c r="B14" s="23"/>
      <c r="C14" s="23"/>
      <c r="D14" s="23"/>
      <c r="E14" s="149" t="s">
        <v>149</v>
      </c>
      <c r="F14" s="326"/>
      <c r="G14" s="326"/>
      <c r="H14" s="326"/>
      <c r="I14" s="149">
        <v>4</v>
      </c>
      <c r="J14" s="148"/>
    </row>
    <row r="15" spans="1:10" ht="12.6" customHeight="1" x14ac:dyDescent="0.2">
      <c r="A15" s="149">
        <v>5</v>
      </c>
      <c r="B15" s="23"/>
      <c r="C15" s="23"/>
      <c r="D15" s="23"/>
      <c r="E15" s="225" t="s">
        <v>150</v>
      </c>
      <c r="F15" s="326"/>
      <c r="G15" s="326"/>
      <c r="H15" s="326"/>
      <c r="I15" s="149">
        <v>5</v>
      </c>
      <c r="J15" s="148"/>
    </row>
    <row r="16" spans="1:10" ht="12.6" customHeight="1" x14ac:dyDescent="0.2">
      <c r="A16" s="149">
        <v>6</v>
      </c>
      <c r="B16" s="353">
        <f>SUM(B11:B15)</f>
        <v>29265</v>
      </c>
      <c r="C16" s="353">
        <f t="shared" ref="C16" si="0">SUM(C11:C15)</f>
        <v>36559</v>
      </c>
      <c r="D16" s="353">
        <f t="shared" ref="D16" si="1">SUM(D11:D15)</f>
        <v>16980</v>
      </c>
      <c r="E16" s="226" t="s">
        <v>406</v>
      </c>
      <c r="F16" s="353">
        <f>SUM(F11:F15)</f>
        <v>51000</v>
      </c>
      <c r="G16" s="353">
        <f t="shared" ref="G16:H16" si="2">SUM(G11:G15)</f>
        <v>0</v>
      </c>
      <c r="H16" s="353">
        <f t="shared" si="2"/>
        <v>0</v>
      </c>
      <c r="I16" s="149">
        <v>6</v>
      </c>
      <c r="J16" s="148"/>
    </row>
    <row r="17" spans="1:10" ht="12.6" customHeight="1" x14ac:dyDescent="0.2">
      <c r="A17" s="149">
        <v>7</v>
      </c>
      <c r="B17" s="23">
        <v>12727</v>
      </c>
      <c r="C17" s="23">
        <v>19487</v>
      </c>
      <c r="D17" s="23">
        <v>8300</v>
      </c>
      <c r="E17" s="152" t="s">
        <v>407</v>
      </c>
      <c r="F17" s="326">
        <v>10000</v>
      </c>
      <c r="G17" s="326"/>
      <c r="H17" s="326"/>
      <c r="I17" s="149">
        <v>7</v>
      </c>
      <c r="J17" s="148"/>
    </row>
    <row r="18" spans="1:10" ht="12.6" customHeight="1" x14ac:dyDescent="0.2">
      <c r="A18" s="149">
        <v>8</v>
      </c>
      <c r="B18" s="23">
        <v>299</v>
      </c>
      <c r="C18" s="23">
        <v>26</v>
      </c>
      <c r="D18" s="23">
        <v>300</v>
      </c>
      <c r="E18" s="152" t="s">
        <v>381</v>
      </c>
      <c r="F18" s="326"/>
      <c r="G18" s="326"/>
      <c r="H18" s="326"/>
      <c r="I18" s="149">
        <v>8</v>
      </c>
      <c r="J18" s="148"/>
    </row>
    <row r="19" spans="1:10" ht="12.6" customHeight="1" x14ac:dyDescent="0.2">
      <c r="A19" s="149">
        <v>9</v>
      </c>
      <c r="B19" s="23"/>
      <c r="C19" s="23"/>
      <c r="D19" s="23"/>
      <c r="E19" s="152">
        <v>9</v>
      </c>
      <c r="F19" s="326"/>
      <c r="G19" s="326"/>
      <c r="H19" s="326"/>
      <c r="I19" s="149">
        <v>9</v>
      </c>
      <c r="J19" s="148"/>
    </row>
    <row r="20" spans="1:10" ht="12.6" customHeight="1" x14ac:dyDescent="0.2">
      <c r="A20" s="149">
        <v>10</v>
      </c>
      <c r="B20" s="23"/>
      <c r="C20" s="23"/>
      <c r="D20" s="23"/>
      <c r="E20" s="152">
        <v>10</v>
      </c>
      <c r="F20" s="326"/>
      <c r="G20" s="326"/>
      <c r="H20" s="326"/>
      <c r="I20" s="149">
        <v>10</v>
      </c>
      <c r="J20" s="148"/>
    </row>
    <row r="21" spans="1:10" ht="12.6" customHeight="1" x14ac:dyDescent="0.2">
      <c r="A21" s="149">
        <v>11</v>
      </c>
      <c r="B21" s="23"/>
      <c r="C21" s="23"/>
      <c r="D21" s="23"/>
      <c r="E21" s="152">
        <v>11</v>
      </c>
      <c r="F21" s="326"/>
      <c r="G21" s="326"/>
      <c r="H21" s="326"/>
      <c r="I21" s="149">
        <v>11</v>
      </c>
      <c r="J21" s="148"/>
    </row>
    <row r="22" spans="1:10" ht="12.6" customHeight="1" x14ac:dyDescent="0.2">
      <c r="A22" s="149">
        <v>12</v>
      </c>
      <c r="B22" s="23"/>
      <c r="C22" s="23"/>
      <c r="D22" s="23"/>
      <c r="E22" s="152">
        <v>12</v>
      </c>
      <c r="F22" s="326"/>
      <c r="G22" s="326"/>
      <c r="H22" s="326"/>
      <c r="I22" s="149">
        <v>12</v>
      </c>
      <c r="J22" s="148"/>
    </row>
    <row r="23" spans="1:10" ht="12.6" customHeight="1" x14ac:dyDescent="0.2">
      <c r="A23" s="149">
        <v>13</v>
      </c>
      <c r="B23" s="23"/>
      <c r="C23" s="23"/>
      <c r="D23" s="23"/>
      <c r="E23" s="152">
        <v>13</v>
      </c>
      <c r="F23" s="326"/>
      <c r="G23" s="326"/>
      <c r="H23" s="326"/>
      <c r="I23" s="149">
        <v>13</v>
      </c>
      <c r="J23" s="148"/>
    </row>
    <row r="24" spans="1:10" ht="12.6" customHeight="1" x14ac:dyDescent="0.2">
      <c r="A24" s="149">
        <v>14</v>
      </c>
      <c r="B24" s="23"/>
      <c r="C24" s="23"/>
      <c r="D24" s="23"/>
      <c r="E24" s="152">
        <v>14</v>
      </c>
      <c r="F24" s="326"/>
      <c r="G24" s="326"/>
      <c r="H24" s="326"/>
      <c r="I24" s="149">
        <v>14</v>
      </c>
      <c r="J24" s="148"/>
    </row>
    <row r="25" spans="1:10" ht="12.6" customHeight="1" x14ac:dyDescent="0.2">
      <c r="A25" s="149">
        <v>15</v>
      </c>
      <c r="B25" s="23"/>
      <c r="C25" s="23"/>
      <c r="D25" s="23"/>
      <c r="E25" s="152">
        <v>15</v>
      </c>
      <c r="F25" s="326"/>
      <c r="G25" s="326"/>
      <c r="H25" s="326"/>
      <c r="I25" s="149">
        <v>15</v>
      </c>
      <c r="J25" s="148"/>
    </row>
    <row r="26" spans="1:10" ht="12.6" customHeight="1" x14ac:dyDescent="0.2">
      <c r="A26" s="149">
        <v>16</v>
      </c>
      <c r="B26" s="23"/>
      <c r="C26" s="23"/>
      <c r="D26" s="23"/>
      <c r="E26" s="152">
        <v>16</v>
      </c>
      <c r="F26" s="326"/>
      <c r="G26" s="326"/>
      <c r="H26" s="326"/>
      <c r="I26" s="149">
        <v>16</v>
      </c>
      <c r="J26" s="148"/>
    </row>
    <row r="27" spans="1:10" ht="12.6" customHeight="1" x14ac:dyDescent="0.2">
      <c r="A27" s="149">
        <v>17</v>
      </c>
      <c r="B27" s="23"/>
      <c r="C27" s="23"/>
      <c r="D27" s="23"/>
      <c r="E27" s="152">
        <v>17</v>
      </c>
      <c r="F27" s="326"/>
      <c r="G27" s="326"/>
      <c r="H27" s="326"/>
      <c r="I27" s="149">
        <v>17</v>
      </c>
      <c r="J27" s="148"/>
    </row>
    <row r="28" spans="1:10" ht="12.6" customHeight="1" x14ac:dyDescent="0.2">
      <c r="A28" s="149">
        <v>18</v>
      </c>
      <c r="B28" s="23"/>
      <c r="C28" s="23"/>
      <c r="D28" s="23"/>
      <c r="E28" s="152">
        <v>18</v>
      </c>
      <c r="F28" s="326"/>
      <c r="G28" s="326"/>
      <c r="H28" s="326"/>
      <c r="I28" s="149">
        <v>18</v>
      </c>
      <c r="J28" s="148"/>
    </row>
    <row r="29" spans="1:10" ht="12.6" customHeight="1" x14ac:dyDescent="0.2">
      <c r="A29" s="149">
        <v>19</v>
      </c>
      <c r="B29" s="23"/>
      <c r="C29" s="23"/>
      <c r="D29" s="23"/>
      <c r="E29" s="152">
        <v>19</v>
      </c>
      <c r="F29" s="326"/>
      <c r="G29" s="326"/>
      <c r="H29" s="326"/>
      <c r="I29" s="149">
        <v>19</v>
      </c>
      <c r="J29" s="148"/>
    </row>
    <row r="30" spans="1:10" ht="12.6" customHeight="1" x14ac:dyDescent="0.2">
      <c r="A30" s="149">
        <v>20</v>
      </c>
      <c r="B30" s="23"/>
      <c r="C30" s="23"/>
      <c r="D30" s="23"/>
      <c r="E30" s="152">
        <v>20</v>
      </c>
      <c r="F30" s="326"/>
      <c r="G30" s="326"/>
      <c r="H30" s="326"/>
      <c r="I30" s="149">
        <v>20</v>
      </c>
      <c r="J30" s="148"/>
    </row>
    <row r="31" spans="1:10" ht="12.6" customHeight="1" x14ac:dyDescent="0.2">
      <c r="A31" s="149">
        <v>21</v>
      </c>
      <c r="B31" s="23"/>
      <c r="C31" s="23"/>
      <c r="D31" s="23"/>
      <c r="E31" s="152">
        <v>21</v>
      </c>
      <c r="F31" s="326"/>
      <c r="G31" s="326"/>
      <c r="H31" s="326"/>
      <c r="I31" s="149">
        <v>21</v>
      </c>
      <c r="J31" s="148"/>
    </row>
    <row r="32" spans="1:10" ht="12.6" customHeight="1" x14ac:dyDescent="0.2">
      <c r="A32" s="149">
        <v>22</v>
      </c>
      <c r="B32" s="23"/>
      <c r="C32" s="23"/>
      <c r="D32" s="23"/>
      <c r="E32" s="152">
        <v>22</v>
      </c>
      <c r="F32" s="326"/>
      <c r="G32" s="326"/>
      <c r="H32" s="326"/>
      <c r="I32" s="149">
        <v>22</v>
      </c>
      <c r="J32" s="148"/>
    </row>
    <row r="33" spans="1:10" ht="12.6" customHeight="1" x14ac:dyDescent="0.2">
      <c r="A33" s="149">
        <v>23</v>
      </c>
      <c r="B33" s="23"/>
      <c r="C33" s="23"/>
      <c r="D33" s="23"/>
      <c r="E33" s="152">
        <v>23</v>
      </c>
      <c r="F33" s="326"/>
      <c r="G33" s="326"/>
      <c r="H33" s="326"/>
      <c r="I33" s="149">
        <v>23</v>
      </c>
      <c r="J33" s="148"/>
    </row>
    <row r="34" spans="1:10" ht="12.6" customHeight="1" x14ac:dyDescent="0.2">
      <c r="A34" s="149">
        <v>24</v>
      </c>
      <c r="B34" s="23"/>
      <c r="C34" s="23"/>
      <c r="D34" s="23"/>
      <c r="E34" s="152">
        <v>24</v>
      </c>
      <c r="F34" s="326"/>
      <c r="G34" s="326"/>
      <c r="H34" s="326"/>
      <c r="I34" s="149">
        <v>24</v>
      </c>
      <c r="J34" s="148"/>
    </row>
    <row r="35" spans="1:10" ht="12.6" customHeight="1" x14ac:dyDescent="0.2">
      <c r="A35" s="149">
        <v>25</v>
      </c>
      <c r="B35" s="23"/>
      <c r="C35" s="23"/>
      <c r="D35" s="23"/>
      <c r="E35" s="152">
        <v>25</v>
      </c>
      <c r="F35" s="326"/>
      <c r="G35" s="326"/>
      <c r="H35" s="326"/>
      <c r="I35" s="149">
        <v>25</v>
      </c>
      <c r="J35" s="148"/>
    </row>
    <row r="36" spans="1:10" ht="12.6" customHeight="1" x14ac:dyDescent="0.2">
      <c r="A36" s="149">
        <v>26</v>
      </c>
      <c r="B36" s="23"/>
      <c r="C36" s="23"/>
      <c r="D36" s="23"/>
      <c r="E36" s="152">
        <v>26</v>
      </c>
      <c r="F36" s="326"/>
      <c r="G36" s="326"/>
      <c r="H36" s="326"/>
      <c r="I36" s="149">
        <v>26</v>
      </c>
      <c r="J36" s="148"/>
    </row>
    <row r="37" spans="1:10" ht="12.6" customHeight="1" x14ac:dyDescent="0.2">
      <c r="A37" s="149">
        <v>27</v>
      </c>
      <c r="B37" s="23"/>
      <c r="C37" s="23"/>
      <c r="D37" s="23"/>
      <c r="E37" s="152">
        <v>27</v>
      </c>
      <c r="F37" s="326"/>
      <c r="G37" s="326"/>
      <c r="H37" s="326"/>
      <c r="I37" s="149">
        <v>27</v>
      </c>
      <c r="J37" s="148"/>
    </row>
    <row r="38" spans="1:10" ht="12.6" customHeight="1" x14ac:dyDescent="0.2">
      <c r="A38" s="149">
        <v>28</v>
      </c>
      <c r="B38" s="23"/>
      <c r="C38" s="23"/>
      <c r="D38" s="23"/>
      <c r="E38" s="152">
        <v>28</v>
      </c>
      <c r="F38" s="326"/>
      <c r="G38" s="326"/>
      <c r="H38" s="326"/>
      <c r="I38" s="149">
        <v>28</v>
      </c>
      <c r="J38" s="148"/>
    </row>
    <row r="39" spans="1:10" ht="12.6" customHeight="1" x14ac:dyDescent="0.2">
      <c r="A39" s="149">
        <v>29</v>
      </c>
      <c r="B39" s="326">
        <f t="shared" ref="B39:C39" si="3">SUM(B16:B38)</f>
        <v>42291</v>
      </c>
      <c r="C39" s="326">
        <f t="shared" si="3"/>
        <v>56072</v>
      </c>
      <c r="D39" s="326">
        <f>SUM(D16:D38)</f>
        <v>25580</v>
      </c>
      <c r="E39" s="149" t="s">
        <v>166</v>
      </c>
      <c r="F39" s="326">
        <f>SUM(F16:F38)</f>
        <v>61000</v>
      </c>
      <c r="G39" s="326">
        <f>SUM(G12:G38)</f>
        <v>0</v>
      </c>
      <c r="H39" s="326">
        <f t="shared" ref="H39" si="4">SUM(H12:H38)</f>
        <v>0</v>
      </c>
      <c r="I39" s="149">
        <v>29</v>
      </c>
      <c r="J39" s="148"/>
    </row>
    <row r="40" spans="1:10" ht="12.6" customHeight="1" x14ac:dyDescent="0.2">
      <c r="A40" s="149">
        <v>30</v>
      </c>
      <c r="B40" s="361"/>
      <c r="C40" s="361"/>
      <c r="D40" s="23"/>
      <c r="E40" s="149" t="s">
        <v>167</v>
      </c>
      <c r="F40" s="326"/>
      <c r="G40" s="326"/>
      <c r="H40" s="326"/>
      <c r="I40" s="149">
        <v>30</v>
      </c>
      <c r="J40" s="148"/>
    </row>
    <row r="41" spans="1:10" ht="12.6" customHeight="1" thickBot="1" x14ac:dyDescent="0.25">
      <c r="A41" s="154">
        <v>31</v>
      </c>
      <c r="B41" s="362"/>
      <c r="C41" s="362"/>
      <c r="D41" s="362"/>
      <c r="E41" s="154" t="s">
        <v>168</v>
      </c>
      <c r="F41" s="332"/>
      <c r="G41" s="332"/>
      <c r="H41" s="332"/>
      <c r="I41" s="154">
        <v>31</v>
      </c>
      <c r="J41" s="148"/>
    </row>
    <row r="42" spans="1:10" s="159" customFormat="1" ht="12.6" customHeight="1" thickBot="1" x14ac:dyDescent="0.25">
      <c r="A42" s="191">
        <v>32</v>
      </c>
      <c r="B42" s="350">
        <f t="shared" ref="B42:D42" si="5">SUM(B39:B41)</f>
        <v>42291</v>
      </c>
      <c r="C42" s="350">
        <f t="shared" si="5"/>
        <v>56072</v>
      </c>
      <c r="D42" s="350">
        <f t="shared" si="5"/>
        <v>25580</v>
      </c>
      <c r="E42" s="227" t="s">
        <v>408</v>
      </c>
      <c r="F42" s="350">
        <f>SUM(F39:F41)</f>
        <v>61000</v>
      </c>
      <c r="G42" s="350">
        <f>SUM(G39:G41)</f>
        <v>0</v>
      </c>
      <c r="H42" s="350">
        <f t="shared" ref="H42" si="6">SUM(H39:H41)</f>
        <v>0</v>
      </c>
      <c r="I42" s="192">
        <v>32</v>
      </c>
      <c r="J42" s="158"/>
    </row>
    <row r="43" spans="1:10" ht="19.5" customHeight="1" x14ac:dyDescent="0.25">
      <c r="E43" s="160" t="s">
        <v>170</v>
      </c>
      <c r="F43" s="314"/>
      <c r="G43" s="314"/>
      <c r="H43" s="363" t="s">
        <v>606</v>
      </c>
    </row>
    <row r="44" spans="1:10" ht="12.95" customHeight="1" x14ac:dyDescent="0.25"/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  <row r="2291" x14ac:dyDescent="0.25"/>
    <row r="2292" x14ac:dyDescent="0.25"/>
  </sheetData>
  <mergeCells count="20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9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1"/>
  <sheetViews>
    <sheetView workbookViewId="0">
      <selection activeCell="E26" sqref="E26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5" style="234" customWidth="1"/>
    <col min="6" max="8" width="15.28515625" style="3" customWidth="1"/>
    <col min="9" max="9" width="3.5703125" customWidth="1"/>
    <col min="10" max="10" width="4" customWidth="1"/>
  </cols>
  <sheetData>
    <row r="1" spans="1:10" x14ac:dyDescent="0.25">
      <c r="D1" s="725" t="s">
        <v>171</v>
      </c>
      <c r="E1" s="725"/>
      <c r="F1" s="725"/>
    </row>
    <row r="2" spans="1:10" x14ac:dyDescent="0.25">
      <c r="B2" s="300" t="s">
        <v>135</v>
      </c>
      <c r="D2" s="726" t="s">
        <v>172</v>
      </c>
      <c r="E2" s="726"/>
      <c r="F2" s="726"/>
    </row>
    <row r="3" spans="1:10" x14ac:dyDescent="0.25">
      <c r="B3" s="300" t="s">
        <v>173</v>
      </c>
      <c r="D3" s="727" t="s">
        <v>405</v>
      </c>
      <c r="E3" s="727"/>
      <c r="F3" s="727"/>
      <c r="G3" s="306" t="s">
        <v>175</v>
      </c>
    </row>
    <row r="4" spans="1:10" ht="15" x14ac:dyDescent="0.2">
      <c r="A4" s="162"/>
      <c r="B4" s="301"/>
      <c r="C4" s="301"/>
      <c r="D4" s="728"/>
      <c r="E4" s="728"/>
      <c r="F4" s="728"/>
      <c r="G4" s="688"/>
      <c r="H4" s="689"/>
      <c r="I4" s="689"/>
    </row>
    <row r="5" spans="1:10" ht="12.6" customHeight="1" x14ac:dyDescent="0.2">
      <c r="A5" s="608"/>
      <c r="B5" s="701" t="s">
        <v>140</v>
      </c>
      <c r="C5" s="702"/>
      <c r="D5" s="703"/>
      <c r="E5" s="729" t="s">
        <v>176</v>
      </c>
      <c r="F5" s="732" t="s">
        <v>506</v>
      </c>
      <c r="G5" s="733"/>
      <c r="H5" s="734"/>
      <c r="I5" s="596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730"/>
      <c r="F6" s="735"/>
      <c r="G6" s="736"/>
      <c r="H6" s="737"/>
      <c r="I6" s="597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730"/>
      <c r="F7" s="307" t="s">
        <v>432</v>
      </c>
      <c r="G7" s="307" t="s">
        <v>177</v>
      </c>
      <c r="H7" s="307" t="s">
        <v>178</v>
      </c>
      <c r="I7" s="597"/>
    </row>
    <row r="8" spans="1:10" ht="12.6" customHeight="1" x14ac:dyDescent="0.2">
      <c r="A8" s="610"/>
      <c r="B8" s="605"/>
      <c r="C8" s="602"/>
      <c r="D8" s="602"/>
      <c r="E8" s="731"/>
      <c r="F8" s="275" t="s">
        <v>179</v>
      </c>
      <c r="G8" s="275" t="s">
        <v>180</v>
      </c>
      <c r="H8" s="275" t="s">
        <v>181</v>
      </c>
      <c r="I8" s="598"/>
    </row>
    <row r="9" spans="1:10" s="165" customFormat="1" ht="12" customHeight="1" x14ac:dyDescent="0.2">
      <c r="A9" s="147"/>
      <c r="B9" s="622"/>
      <c r="C9" s="622"/>
      <c r="D9" s="622"/>
      <c r="E9" s="228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302"/>
      <c r="C10" s="302"/>
      <c r="D10" s="302"/>
      <c r="E10" s="229">
        <v>1</v>
      </c>
      <c r="F10" s="308"/>
      <c r="G10" s="308"/>
      <c r="H10" s="308"/>
      <c r="I10" s="149">
        <v>1</v>
      </c>
      <c r="J10" s="149"/>
    </row>
    <row r="11" spans="1:10" s="165" customFormat="1" ht="12" customHeight="1" x14ac:dyDescent="0.2">
      <c r="A11" s="149">
        <v>2</v>
      </c>
      <c r="B11" s="302"/>
      <c r="C11" s="302"/>
      <c r="D11" s="302"/>
      <c r="E11" s="229">
        <v>2</v>
      </c>
      <c r="F11" s="308"/>
      <c r="G11" s="308"/>
      <c r="H11" s="308"/>
      <c r="I11" s="149">
        <v>2</v>
      </c>
      <c r="J11" s="149"/>
    </row>
    <row r="12" spans="1:10" s="165" customFormat="1" ht="12" customHeight="1" x14ac:dyDescent="0.2">
      <c r="A12" s="149">
        <v>3</v>
      </c>
      <c r="B12" s="302"/>
      <c r="C12" s="302"/>
      <c r="D12" s="302"/>
      <c r="E12" s="229">
        <v>3</v>
      </c>
      <c r="F12" s="308"/>
      <c r="G12" s="308"/>
      <c r="H12" s="308"/>
      <c r="I12" s="149">
        <v>3</v>
      </c>
      <c r="J12" s="149"/>
    </row>
    <row r="13" spans="1:10" s="165" customFormat="1" ht="12" customHeight="1" x14ac:dyDescent="0.2">
      <c r="A13" s="149">
        <v>4</v>
      </c>
      <c r="B13" s="302" t="s">
        <v>47</v>
      </c>
      <c r="C13" s="302"/>
      <c r="D13" s="302"/>
      <c r="E13" s="229">
        <v>4</v>
      </c>
      <c r="F13" s="308"/>
      <c r="G13" s="308"/>
      <c r="H13" s="308"/>
      <c r="I13" s="149">
        <v>4</v>
      </c>
      <c r="J13" s="149"/>
    </row>
    <row r="14" spans="1:10" s="165" customFormat="1" ht="12" customHeight="1" x14ac:dyDescent="0.2">
      <c r="A14" s="149">
        <v>5</v>
      </c>
      <c r="B14" s="302"/>
      <c r="C14" s="302"/>
      <c r="D14" s="302"/>
      <c r="E14" s="229">
        <v>5</v>
      </c>
      <c r="F14" s="308"/>
      <c r="G14" s="308"/>
      <c r="H14" s="308"/>
      <c r="I14" s="149">
        <v>5</v>
      </c>
      <c r="J14" s="149"/>
    </row>
    <row r="15" spans="1:10" s="165" customFormat="1" ht="12" customHeight="1" x14ac:dyDescent="0.2">
      <c r="A15" s="149">
        <v>6</v>
      </c>
      <c r="B15" s="302"/>
      <c r="C15" s="302"/>
      <c r="D15" s="302"/>
      <c r="E15" s="229">
        <v>6</v>
      </c>
      <c r="F15" s="308"/>
      <c r="G15" s="308"/>
      <c r="H15" s="308"/>
      <c r="I15" s="149">
        <v>6</v>
      </c>
      <c r="J15" s="149"/>
    </row>
    <row r="16" spans="1:10" s="170" customFormat="1" ht="12" customHeight="1" x14ac:dyDescent="0.2">
      <c r="A16" s="149">
        <v>7</v>
      </c>
      <c r="B16" s="364">
        <f>SUM(B10:B15)</f>
        <v>0</v>
      </c>
      <c r="C16" s="364">
        <f>SUM(C10:C15)</f>
        <v>0</v>
      </c>
      <c r="D16" s="364">
        <f t="shared" ref="D16" si="0">SUM(D10:D15)</f>
        <v>0</v>
      </c>
      <c r="E16" s="230" t="s">
        <v>240</v>
      </c>
      <c r="F16" s="364">
        <f>SUM(F10:F15)</f>
        <v>0</v>
      </c>
      <c r="G16" s="364">
        <f>SUM(G10:G15)</f>
        <v>0</v>
      </c>
      <c r="H16" s="364">
        <f t="shared" ref="H16" si="1">SUM(H10:H15)</f>
        <v>0</v>
      </c>
      <c r="I16" s="149">
        <v>7</v>
      </c>
      <c r="J16" s="169"/>
    </row>
    <row r="17" spans="1:10" s="165" customFormat="1" ht="12" customHeight="1" x14ac:dyDescent="0.2">
      <c r="A17" s="147" t="s">
        <v>47</v>
      </c>
      <c r="B17" s="622"/>
      <c r="C17" s="622"/>
      <c r="D17" s="622"/>
      <c r="E17" s="228" t="s">
        <v>184</v>
      </c>
      <c r="F17" s="623"/>
      <c r="G17" s="623"/>
      <c r="H17" s="623"/>
      <c r="I17" s="147" t="s">
        <v>47</v>
      </c>
      <c r="J17" s="149"/>
    </row>
    <row r="18" spans="1:10" s="165" customFormat="1" ht="12" customHeight="1" x14ac:dyDescent="0.2">
      <c r="A18" s="149">
        <v>8</v>
      </c>
      <c r="B18" s="271">
        <v>3051</v>
      </c>
      <c r="C18" s="271">
        <v>2125</v>
      </c>
      <c r="D18" s="271">
        <v>4750</v>
      </c>
      <c r="E18" s="229" t="s">
        <v>385</v>
      </c>
      <c r="F18" s="313">
        <v>10000</v>
      </c>
      <c r="G18" s="403"/>
      <c r="H18" s="313">
        <f>'15-Rev Share Detl Req'!L39</f>
        <v>0</v>
      </c>
      <c r="I18" s="149">
        <v>8</v>
      </c>
      <c r="J18" s="149"/>
    </row>
    <row r="19" spans="1:10" s="165" customFormat="1" ht="12" customHeight="1" x14ac:dyDescent="0.2">
      <c r="A19" s="149">
        <v>9</v>
      </c>
      <c r="B19" s="271"/>
      <c r="C19" s="271"/>
      <c r="D19" s="271"/>
      <c r="E19" s="229">
        <v>9</v>
      </c>
      <c r="F19" s="313"/>
      <c r="G19" s="403"/>
      <c r="H19" s="313"/>
      <c r="I19" s="149">
        <v>9</v>
      </c>
      <c r="J19" s="149"/>
    </row>
    <row r="20" spans="1:10" s="165" customFormat="1" ht="12" customHeight="1" x14ac:dyDescent="0.2">
      <c r="A20" s="149">
        <v>10</v>
      </c>
      <c r="B20" s="271"/>
      <c r="C20" s="271"/>
      <c r="D20" s="271"/>
      <c r="E20" s="229">
        <v>10</v>
      </c>
      <c r="F20" s="313"/>
      <c r="G20" s="403"/>
      <c r="H20" s="313"/>
      <c r="I20" s="149">
        <v>10</v>
      </c>
      <c r="J20" s="149"/>
    </row>
    <row r="21" spans="1:10" s="165" customFormat="1" ht="12" customHeight="1" x14ac:dyDescent="0.2">
      <c r="A21" s="149">
        <v>11</v>
      </c>
      <c r="B21" s="271"/>
      <c r="C21" s="271"/>
      <c r="D21" s="271"/>
      <c r="E21" s="229">
        <v>11</v>
      </c>
      <c r="F21" s="313"/>
      <c r="G21" s="403"/>
      <c r="H21" s="313"/>
      <c r="I21" s="149">
        <v>11</v>
      </c>
      <c r="J21" s="149"/>
    </row>
    <row r="22" spans="1:10" s="165" customFormat="1" ht="12" customHeight="1" x14ac:dyDescent="0.2">
      <c r="A22" s="149">
        <v>12</v>
      </c>
      <c r="B22" s="271"/>
      <c r="C22" s="271"/>
      <c r="D22" s="271"/>
      <c r="E22" s="229">
        <v>12</v>
      </c>
      <c r="F22" s="313"/>
      <c r="G22" s="403"/>
      <c r="H22" s="313"/>
      <c r="I22" s="149">
        <v>12</v>
      </c>
      <c r="J22" s="149"/>
    </row>
    <row r="23" spans="1:10" s="165" customFormat="1" ht="12" customHeight="1" x14ac:dyDescent="0.2">
      <c r="A23" s="149">
        <v>13</v>
      </c>
      <c r="B23" s="271"/>
      <c r="C23" s="271"/>
      <c r="D23" s="271"/>
      <c r="E23" s="229">
        <v>13</v>
      </c>
      <c r="F23" s="313"/>
      <c r="G23" s="403"/>
      <c r="H23" s="313"/>
      <c r="I23" s="149">
        <v>13</v>
      </c>
      <c r="J23" s="149"/>
    </row>
    <row r="24" spans="1:10" s="170" customFormat="1" ht="12" customHeight="1" x14ac:dyDescent="0.2">
      <c r="A24" s="149">
        <v>14</v>
      </c>
      <c r="B24" s="364">
        <f>SUM(B18:B23)</f>
        <v>3051</v>
      </c>
      <c r="C24" s="364">
        <f>SUM(C18:C23)</f>
        <v>2125</v>
      </c>
      <c r="D24" s="364">
        <f t="shared" ref="D24" si="2">SUM(D18:D23)</f>
        <v>4750</v>
      </c>
      <c r="E24" s="230" t="s">
        <v>185</v>
      </c>
      <c r="F24" s="364">
        <f>SUM(F18:F23)</f>
        <v>10000</v>
      </c>
      <c r="G24" s="364">
        <f>SUM(G18:G23)</f>
        <v>0</v>
      </c>
      <c r="H24" s="364">
        <f t="shared" ref="H24" si="3">SUM(H18:H23)</f>
        <v>0</v>
      </c>
      <c r="I24" s="149">
        <v>14</v>
      </c>
      <c r="J24" s="169"/>
    </row>
    <row r="25" spans="1:10" s="165" customFormat="1" ht="12" customHeight="1" x14ac:dyDescent="0.2">
      <c r="A25" s="147" t="s">
        <v>47</v>
      </c>
      <c r="B25" s="622"/>
      <c r="C25" s="622"/>
      <c r="D25" s="622"/>
      <c r="E25" s="228" t="s">
        <v>186</v>
      </c>
      <c r="F25" s="724"/>
      <c r="G25" s="724"/>
      <c r="H25" s="724"/>
      <c r="I25" s="147"/>
      <c r="J25" s="149"/>
    </row>
    <row r="26" spans="1:10" s="165" customFormat="1" ht="12" customHeight="1" x14ac:dyDescent="0.2">
      <c r="A26" s="149">
        <v>15</v>
      </c>
      <c r="B26" s="271">
        <v>1681</v>
      </c>
      <c r="C26" s="271">
        <v>37</v>
      </c>
      <c r="D26" s="271">
        <v>6000</v>
      </c>
      <c r="E26" s="229" t="s">
        <v>409</v>
      </c>
      <c r="F26" s="313">
        <v>10000</v>
      </c>
      <c r="G26" s="403"/>
      <c r="H26" s="313"/>
      <c r="I26" s="149">
        <v>15</v>
      </c>
      <c r="J26" s="149"/>
    </row>
    <row r="27" spans="1:10" s="165" customFormat="1" ht="12" customHeight="1" x14ac:dyDescent="0.2">
      <c r="A27" s="149">
        <v>16</v>
      </c>
      <c r="B27" s="271">
        <v>0</v>
      </c>
      <c r="C27" s="271">
        <v>0</v>
      </c>
      <c r="D27" s="271">
        <v>4000</v>
      </c>
      <c r="E27" s="229" t="s">
        <v>410</v>
      </c>
      <c r="F27" s="313">
        <v>10000</v>
      </c>
      <c r="G27" s="403"/>
      <c r="H27" s="313"/>
      <c r="I27" s="149">
        <v>16</v>
      </c>
      <c r="J27" s="149"/>
    </row>
    <row r="28" spans="1:10" s="165" customFormat="1" ht="12" customHeight="1" x14ac:dyDescent="0.2">
      <c r="A28" s="149">
        <v>17</v>
      </c>
      <c r="B28" s="271"/>
      <c r="C28" s="271"/>
      <c r="D28" s="271"/>
      <c r="E28" s="229">
        <v>17</v>
      </c>
      <c r="F28" s="313"/>
      <c r="G28" s="403"/>
      <c r="H28" s="313"/>
      <c r="I28" s="149">
        <v>17</v>
      </c>
      <c r="J28" s="149"/>
    </row>
    <row r="29" spans="1:10" s="165" customFormat="1" ht="12" customHeight="1" x14ac:dyDescent="0.2">
      <c r="A29" s="149">
        <v>18</v>
      </c>
      <c r="B29" s="271"/>
      <c r="C29" s="271"/>
      <c r="D29" s="271"/>
      <c r="E29" s="229">
        <v>18</v>
      </c>
      <c r="F29" s="313"/>
      <c r="G29" s="403"/>
      <c r="H29" s="313"/>
      <c r="I29" s="149">
        <v>18</v>
      </c>
      <c r="J29" s="149"/>
    </row>
    <row r="30" spans="1:10" s="165" customFormat="1" ht="12" customHeight="1" x14ac:dyDescent="0.2">
      <c r="A30" s="149">
        <v>19</v>
      </c>
      <c r="B30" s="271"/>
      <c r="C30" s="271"/>
      <c r="D30" s="271"/>
      <c r="E30" s="229">
        <v>19</v>
      </c>
      <c r="F30" s="313"/>
      <c r="G30" s="403"/>
      <c r="H30" s="313"/>
      <c r="I30" s="149">
        <v>19</v>
      </c>
      <c r="J30" s="149"/>
    </row>
    <row r="31" spans="1:10" s="165" customFormat="1" ht="12" customHeight="1" x14ac:dyDescent="0.2">
      <c r="A31" s="149">
        <v>20</v>
      </c>
      <c r="B31" s="271"/>
      <c r="C31" s="271"/>
      <c r="D31" s="271"/>
      <c r="E31" s="229">
        <v>20</v>
      </c>
      <c r="F31" s="313"/>
      <c r="G31" s="403"/>
      <c r="H31" s="313"/>
      <c r="I31" s="149">
        <v>20</v>
      </c>
      <c r="J31" s="149"/>
    </row>
    <row r="32" spans="1:10" s="170" customFormat="1" ht="12" customHeight="1" x14ac:dyDescent="0.2">
      <c r="A32" s="149">
        <v>21</v>
      </c>
      <c r="B32" s="364">
        <f>SUM(B26:B31)</f>
        <v>1681</v>
      </c>
      <c r="C32" s="364">
        <f>SUM(C26:C31)</f>
        <v>37</v>
      </c>
      <c r="D32" s="364">
        <f t="shared" ref="D32" si="4">SUM(D26:D31)</f>
        <v>10000</v>
      </c>
      <c r="E32" s="230" t="s">
        <v>189</v>
      </c>
      <c r="F32" s="364">
        <f>SUM(F26:F31)</f>
        <v>20000</v>
      </c>
      <c r="G32" s="364">
        <f>SUM(G26:G31)</f>
        <v>0</v>
      </c>
      <c r="H32" s="364">
        <f t="shared" ref="H32" si="5">SUM(H26:H31)</f>
        <v>0</v>
      </c>
      <c r="I32" s="149">
        <v>21</v>
      </c>
      <c r="J32" s="169"/>
    </row>
    <row r="33" spans="1:10" s="165" customFormat="1" ht="12" customHeight="1" x14ac:dyDescent="0.2">
      <c r="A33" s="171" t="s">
        <v>47</v>
      </c>
      <c r="B33" s="622"/>
      <c r="C33" s="622"/>
      <c r="D33" s="622"/>
      <c r="E33" s="228" t="s">
        <v>190</v>
      </c>
      <c r="F33" s="724"/>
      <c r="G33" s="724"/>
      <c r="H33" s="724"/>
      <c r="I33" s="147" t="s">
        <v>47</v>
      </c>
      <c r="J33" s="149"/>
    </row>
    <row r="34" spans="1:10" s="165" customFormat="1" ht="12" customHeight="1" x14ac:dyDescent="0.2">
      <c r="A34" s="149">
        <v>22</v>
      </c>
      <c r="B34" s="271">
        <v>1000</v>
      </c>
      <c r="C34" s="271">
        <v>0</v>
      </c>
      <c r="D34" s="271">
        <v>1000</v>
      </c>
      <c r="E34" s="229" t="s">
        <v>411</v>
      </c>
      <c r="F34" s="313"/>
      <c r="G34" s="403"/>
      <c r="H34" s="313"/>
      <c r="I34" s="149">
        <v>22</v>
      </c>
      <c r="J34" s="149"/>
    </row>
    <row r="35" spans="1:10" s="165" customFormat="1" ht="12" customHeight="1" x14ac:dyDescent="0.2">
      <c r="A35" s="149">
        <v>23</v>
      </c>
      <c r="B35" s="271"/>
      <c r="C35" s="271"/>
      <c r="D35" s="271"/>
      <c r="E35" s="229">
        <v>23</v>
      </c>
      <c r="F35" s="313"/>
      <c r="G35" s="403"/>
      <c r="H35" s="313"/>
      <c r="I35" s="149">
        <v>23</v>
      </c>
      <c r="J35" s="149"/>
    </row>
    <row r="36" spans="1:10" s="165" customFormat="1" ht="12" customHeight="1" x14ac:dyDescent="0.2">
      <c r="A36" s="149">
        <v>24</v>
      </c>
      <c r="B36" s="271"/>
      <c r="C36" s="271"/>
      <c r="D36" s="271"/>
      <c r="E36" s="229">
        <v>24</v>
      </c>
      <c r="F36" s="313"/>
      <c r="G36" s="403"/>
      <c r="H36" s="313"/>
      <c r="I36" s="149">
        <v>24</v>
      </c>
      <c r="J36" s="149"/>
    </row>
    <row r="37" spans="1:10" s="165" customFormat="1" ht="12" customHeight="1" x14ac:dyDescent="0.2">
      <c r="A37" s="149">
        <v>25</v>
      </c>
      <c r="B37" s="271"/>
      <c r="C37" s="271"/>
      <c r="D37" s="271"/>
      <c r="E37" s="231" t="s">
        <v>192</v>
      </c>
      <c r="F37" s="313">
        <v>31000</v>
      </c>
      <c r="G37" s="403"/>
      <c r="H37" s="313"/>
      <c r="I37" s="149">
        <v>25</v>
      </c>
      <c r="J37" s="149"/>
    </row>
    <row r="38" spans="1:10" s="170" customFormat="1" ht="12" customHeight="1" x14ac:dyDescent="0.2">
      <c r="A38" s="149">
        <v>26</v>
      </c>
      <c r="B38" s="364">
        <f>SUM(B34:B37)</f>
        <v>1000</v>
      </c>
      <c r="C38" s="364">
        <f>SUM(C34:C37)</f>
        <v>0</v>
      </c>
      <c r="D38" s="364">
        <f t="shared" ref="D38" si="6">SUM(D34:D37)</f>
        <v>1000</v>
      </c>
      <c r="E38" s="230" t="s">
        <v>193</v>
      </c>
      <c r="F38" s="364">
        <f>SUM(F34:F37)</f>
        <v>31000</v>
      </c>
      <c r="G38" s="364">
        <f>SUM(G34:G37)</f>
        <v>0</v>
      </c>
      <c r="H38" s="364">
        <f t="shared" ref="H38" si="7">SUM(H34:H37)</f>
        <v>0</v>
      </c>
      <c r="I38" s="149">
        <v>26</v>
      </c>
      <c r="J38" s="169"/>
    </row>
    <row r="39" spans="1:10" s="165" customFormat="1" ht="12" customHeight="1" x14ac:dyDescent="0.2">
      <c r="A39" s="149">
        <v>27</v>
      </c>
      <c r="B39" s="409">
        <f>B38+B32+B24</f>
        <v>5732</v>
      </c>
      <c r="C39" s="409">
        <f>C38+C32+C24</f>
        <v>2162</v>
      </c>
      <c r="D39" s="409">
        <f t="shared" ref="D39" si="8">D38+D32+D24</f>
        <v>15750</v>
      </c>
      <c r="E39" s="232" t="s">
        <v>194</v>
      </c>
      <c r="F39" s="313">
        <f>F38+F32+F24</f>
        <v>61000</v>
      </c>
      <c r="G39" s="403">
        <f>G38+G32+G24</f>
        <v>0</v>
      </c>
      <c r="H39" s="313">
        <f t="shared" ref="H39" si="9">H38+H32+H24</f>
        <v>0</v>
      </c>
      <c r="I39" s="149">
        <v>27</v>
      </c>
      <c r="J39" s="149"/>
    </row>
    <row r="40" spans="1:10" s="165" customFormat="1" ht="12" customHeight="1" thickBot="1" x14ac:dyDescent="0.25">
      <c r="A40" s="154">
        <v>28</v>
      </c>
      <c r="B40" s="271">
        <v>36560</v>
      </c>
      <c r="C40" s="271">
        <v>53910</v>
      </c>
      <c r="D40" s="271">
        <v>9830</v>
      </c>
      <c r="E40" s="213" t="s">
        <v>195</v>
      </c>
      <c r="F40" s="313"/>
      <c r="G40" s="403"/>
      <c r="H40" s="313"/>
      <c r="I40" s="154">
        <v>28</v>
      </c>
      <c r="J40" s="149"/>
    </row>
    <row r="41" spans="1:10" s="170" customFormat="1" ht="12" customHeight="1" thickBot="1" x14ac:dyDescent="0.25">
      <c r="A41" s="174">
        <v>29</v>
      </c>
      <c r="B41" s="365">
        <f>SUM(B39:B40)</f>
        <v>42292</v>
      </c>
      <c r="C41" s="365">
        <f>SUM(C39:C40)</f>
        <v>56072</v>
      </c>
      <c r="D41" s="365">
        <f>SUM(D39:D40)</f>
        <v>25580</v>
      </c>
      <c r="E41" s="233" t="s">
        <v>242</v>
      </c>
      <c r="F41" s="365">
        <f>SUM(F39:F40)</f>
        <v>61000</v>
      </c>
      <c r="G41" s="365">
        <f>SUM(G39:G40)</f>
        <v>0</v>
      </c>
      <c r="H41" s="365">
        <f t="shared" ref="H41" si="10">SUM(H39:H40)</f>
        <v>0</v>
      </c>
      <c r="I41" s="176">
        <v>29</v>
      </c>
      <c r="J41" s="177"/>
    </row>
    <row r="42" spans="1:10" s="165" customFormat="1" ht="15.6" customHeight="1" x14ac:dyDescent="0.25">
      <c r="A42" s="140"/>
      <c r="B42" s="259"/>
      <c r="C42" s="259"/>
      <c r="D42" s="260"/>
      <c r="E42" s="234"/>
      <c r="F42" s="287"/>
      <c r="G42" s="287"/>
      <c r="H42" s="363" t="s">
        <v>607</v>
      </c>
      <c r="I42"/>
      <c r="J42"/>
    </row>
    <row r="43" spans="1:10" s="165" customFormat="1" ht="12" customHeight="1" x14ac:dyDescent="0.25">
      <c r="A43" s="140"/>
      <c r="B43" s="259"/>
      <c r="C43" s="259"/>
      <c r="D43" s="260"/>
      <c r="E43" s="234"/>
      <c r="F43" s="3"/>
      <c r="G43" s="3"/>
      <c r="H43" s="3"/>
      <c r="I43"/>
      <c r="J43"/>
    </row>
    <row r="44" spans="1:10" s="165" customFormat="1" ht="20.100000000000001" customHeight="1" x14ac:dyDescent="0.25">
      <c r="A44" s="140"/>
      <c r="B44" s="259"/>
      <c r="C44" s="259"/>
      <c r="D44" s="260"/>
      <c r="E44" s="234"/>
      <c r="F44" s="3"/>
      <c r="G44" s="3"/>
      <c r="H44" s="3"/>
      <c r="I44"/>
      <c r="J44"/>
    </row>
    <row r="45" spans="1:10" ht="15" customHeight="1" x14ac:dyDescent="0.25"/>
    <row r="46" spans="1:10" ht="10.7" hidden="1" customHeight="1" x14ac:dyDescent="0.25"/>
    <row r="47" spans="1:10" ht="10.7" hidden="1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2289" ht="252.75" hidden="1" customHeight="1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22">
    <mergeCell ref="A5:A8"/>
    <mergeCell ref="B5:D5"/>
    <mergeCell ref="E5:E8"/>
    <mergeCell ref="F5:H6"/>
    <mergeCell ref="I5:I8"/>
    <mergeCell ref="D6:D8"/>
    <mergeCell ref="B7:B8"/>
    <mergeCell ref="C7:C8"/>
    <mergeCell ref="D1:F1"/>
    <mergeCell ref="D2:F2"/>
    <mergeCell ref="D3:F3"/>
    <mergeCell ref="D4:F4"/>
    <mergeCell ref="G4:I4"/>
    <mergeCell ref="B33:D33"/>
    <mergeCell ref="F33:H33"/>
    <mergeCell ref="B6:C6"/>
    <mergeCell ref="B9:D9"/>
    <mergeCell ref="F9:H9"/>
    <mergeCell ref="B17:D17"/>
    <mergeCell ref="F17:H17"/>
    <mergeCell ref="B25:D25"/>
    <mergeCell ref="F25:H25"/>
  </mergeCells>
  <pageMargins left="0.7" right="0.7" top="0.75" bottom="0.75" header="0.3" footer="0.3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topLeftCell="A4" workbookViewId="0">
      <selection activeCell="E10" sqref="E10:G10"/>
    </sheetView>
  </sheetViews>
  <sheetFormatPr defaultRowHeight="12.75" x14ac:dyDescent="0.2"/>
  <cols>
    <col min="1" max="1" width="2.7109375" customWidth="1"/>
    <col min="2" max="2" width="12.85546875" style="3" customWidth="1"/>
    <col min="3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/>
      <c r="F2" s="677"/>
      <c r="G2" s="677"/>
      <c r="H2" s="677"/>
      <c r="I2" s="677"/>
      <c r="J2" s="677"/>
      <c r="K2" s="677"/>
      <c r="L2" s="677"/>
      <c r="M2" s="677"/>
    </row>
    <row r="3" spans="1:13" ht="15" x14ac:dyDescent="0.2">
      <c r="B3" s="673" t="s">
        <v>200</v>
      </c>
      <c r="C3" s="674"/>
      <c r="D3" s="674"/>
      <c r="E3" s="675" t="s">
        <v>405</v>
      </c>
      <c r="F3" s="675"/>
      <c r="G3" s="675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660" t="s">
        <v>506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311" t="s">
        <v>204</v>
      </c>
      <c r="K7" s="311" t="s">
        <v>205</v>
      </c>
      <c r="L7" s="312" t="s">
        <v>206</v>
      </c>
      <c r="M7" s="597"/>
    </row>
    <row r="8" spans="1:13" x14ac:dyDescent="0.2">
      <c r="A8" s="598"/>
      <c r="B8" s="605"/>
      <c r="C8" s="602"/>
      <c r="D8" s="602"/>
      <c r="E8" s="670" t="s">
        <v>603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99"/>
      <c r="B9" s="288"/>
      <c r="C9" s="288"/>
      <c r="D9" s="288"/>
      <c r="E9" s="659" t="s">
        <v>412</v>
      </c>
      <c r="F9" s="659"/>
      <c r="G9" s="659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99"/>
      <c r="B10" s="283"/>
      <c r="C10" s="283">
        <v>500</v>
      </c>
      <c r="D10" s="283">
        <v>500</v>
      </c>
      <c r="E10" s="644" t="s">
        <v>413</v>
      </c>
      <c r="F10" s="645"/>
      <c r="G10" s="646"/>
      <c r="H10" s="182"/>
      <c r="I10" s="182"/>
      <c r="J10" s="283">
        <v>500</v>
      </c>
      <c r="K10" s="283"/>
      <c r="L10" s="283"/>
      <c r="M10" s="182">
        <v>2</v>
      </c>
    </row>
    <row r="11" spans="1:13" ht="12.95" customHeight="1" x14ac:dyDescent="0.2">
      <c r="A11" s="199"/>
      <c r="B11" s="283"/>
      <c r="C11" s="283">
        <v>300</v>
      </c>
      <c r="D11" s="283">
        <v>750</v>
      </c>
      <c r="E11" s="644" t="s">
        <v>414</v>
      </c>
      <c r="F11" s="645"/>
      <c r="G11" s="646"/>
      <c r="H11" s="182"/>
      <c r="I11" s="182"/>
      <c r="J11" s="283">
        <v>3750</v>
      </c>
      <c r="K11" s="283"/>
      <c r="L11" s="283"/>
      <c r="M11" s="182">
        <v>3</v>
      </c>
    </row>
    <row r="12" spans="1:13" ht="12.95" customHeight="1" x14ac:dyDescent="0.2">
      <c r="A12" s="199"/>
      <c r="B12" s="283"/>
      <c r="C12" s="283">
        <v>0</v>
      </c>
      <c r="D12" s="283">
        <v>500</v>
      </c>
      <c r="E12" s="644" t="s">
        <v>415</v>
      </c>
      <c r="F12" s="645"/>
      <c r="G12" s="646"/>
      <c r="H12" s="182"/>
      <c r="I12" s="182"/>
      <c r="J12" s="283">
        <v>500</v>
      </c>
      <c r="K12" s="283"/>
      <c r="L12" s="283"/>
      <c r="M12" s="182">
        <v>4</v>
      </c>
    </row>
    <row r="13" spans="1:13" ht="12.95" customHeight="1" x14ac:dyDescent="0.2">
      <c r="A13" s="199"/>
      <c r="B13" s="283"/>
      <c r="C13" s="283">
        <v>0</v>
      </c>
      <c r="D13" s="283">
        <v>500</v>
      </c>
      <c r="E13" s="644" t="s">
        <v>416</v>
      </c>
      <c r="F13" s="645"/>
      <c r="G13" s="646"/>
      <c r="H13" s="182"/>
      <c r="I13" s="182"/>
      <c r="J13" s="283">
        <v>500</v>
      </c>
      <c r="K13" s="283"/>
      <c r="L13" s="283"/>
      <c r="M13" s="182">
        <v>5</v>
      </c>
    </row>
    <row r="14" spans="1:13" ht="12.95" customHeight="1" x14ac:dyDescent="0.2">
      <c r="A14" s="199"/>
      <c r="B14" s="283"/>
      <c r="C14" s="283">
        <v>115</v>
      </c>
      <c r="D14" s="283">
        <v>1500</v>
      </c>
      <c r="E14" s="644" t="s">
        <v>417</v>
      </c>
      <c r="F14" s="645"/>
      <c r="G14" s="646"/>
      <c r="H14" s="182"/>
      <c r="I14" s="182"/>
      <c r="J14" s="283">
        <f>1500+2250</f>
        <v>3750</v>
      </c>
      <c r="K14" s="283"/>
      <c r="L14" s="283"/>
      <c r="M14" s="182">
        <v>6</v>
      </c>
    </row>
    <row r="15" spans="1:13" ht="12.95" customHeight="1" x14ac:dyDescent="0.2">
      <c r="A15" s="199"/>
      <c r="B15" s="283"/>
      <c r="C15" s="283">
        <v>710</v>
      </c>
      <c r="D15" s="283">
        <v>500</v>
      </c>
      <c r="E15" s="644" t="s">
        <v>418</v>
      </c>
      <c r="F15" s="645"/>
      <c r="G15" s="646"/>
      <c r="H15" s="182"/>
      <c r="I15" s="182"/>
      <c r="J15" s="283">
        <v>500</v>
      </c>
      <c r="K15" s="283"/>
      <c r="L15" s="283"/>
      <c r="M15" s="182">
        <v>7</v>
      </c>
    </row>
    <row r="16" spans="1:13" ht="12.95" customHeight="1" x14ac:dyDescent="0.2">
      <c r="A16" s="199"/>
      <c r="B16" s="283"/>
      <c r="C16" s="283">
        <v>500</v>
      </c>
      <c r="D16" s="283">
        <v>500</v>
      </c>
      <c r="E16" s="644" t="s">
        <v>419</v>
      </c>
      <c r="F16" s="645"/>
      <c r="G16" s="646"/>
      <c r="H16" s="182"/>
      <c r="I16" s="182"/>
      <c r="J16" s="283">
        <v>500</v>
      </c>
      <c r="K16" s="283"/>
      <c r="L16" s="283"/>
      <c r="M16" s="182">
        <v>8</v>
      </c>
    </row>
    <row r="17" spans="1:13" ht="12.95" customHeight="1" x14ac:dyDescent="0.2">
      <c r="A17" s="199"/>
      <c r="B17" s="288"/>
      <c r="C17" s="288"/>
      <c r="D17" s="288"/>
      <c r="E17" s="644"/>
      <c r="F17" s="645"/>
      <c r="G17" s="646"/>
      <c r="H17" s="182"/>
      <c r="I17" s="182"/>
      <c r="J17" s="283"/>
      <c r="K17" s="283"/>
      <c r="L17" s="283"/>
      <c r="M17" s="182">
        <v>9</v>
      </c>
    </row>
    <row r="18" spans="1:13" ht="12.95" customHeight="1" x14ac:dyDescent="0.2">
      <c r="A18" s="199"/>
      <c r="B18" s="288"/>
      <c r="C18" s="288"/>
      <c r="D18" s="288"/>
      <c r="E18" s="644"/>
      <c r="F18" s="645"/>
      <c r="G18" s="646"/>
      <c r="H18" s="182"/>
      <c r="I18" s="182"/>
      <c r="J18" s="283"/>
      <c r="K18" s="283"/>
      <c r="L18" s="283"/>
      <c r="M18" s="182">
        <v>10</v>
      </c>
    </row>
    <row r="19" spans="1:13" ht="12.95" customHeight="1" x14ac:dyDescent="0.2">
      <c r="A19" s="199"/>
      <c r="B19" s="288"/>
      <c r="C19" s="288"/>
      <c r="D19" s="288"/>
      <c r="E19" s="644">
        <v>11</v>
      </c>
      <c r="F19" s="645"/>
      <c r="G19" s="646"/>
      <c r="H19" s="182"/>
      <c r="I19" s="182"/>
      <c r="J19" s="283"/>
      <c r="K19" s="283"/>
      <c r="L19" s="283"/>
      <c r="M19" s="182">
        <v>11</v>
      </c>
    </row>
    <row r="20" spans="1:13" ht="12.95" customHeight="1" x14ac:dyDescent="0.2">
      <c r="A20" s="199"/>
      <c r="B20" s="288"/>
      <c r="C20" s="288"/>
      <c r="D20" s="288"/>
      <c r="E20" s="644">
        <v>12</v>
      </c>
      <c r="F20" s="645"/>
      <c r="G20" s="646"/>
      <c r="H20" s="182"/>
      <c r="I20" s="182"/>
      <c r="J20" s="283"/>
      <c r="K20" s="283"/>
      <c r="L20" s="283"/>
      <c r="M20" s="182">
        <v>12</v>
      </c>
    </row>
    <row r="21" spans="1:13" ht="12.95" customHeight="1" x14ac:dyDescent="0.2">
      <c r="A21" s="199"/>
      <c r="B21" s="288"/>
      <c r="C21" s="288"/>
      <c r="D21" s="288"/>
      <c r="E21" s="644">
        <v>13</v>
      </c>
      <c r="F21" s="645"/>
      <c r="G21" s="646"/>
      <c r="H21" s="182"/>
      <c r="I21" s="182"/>
      <c r="J21" s="283"/>
      <c r="K21" s="283"/>
      <c r="L21" s="283"/>
      <c r="M21" s="182">
        <v>13</v>
      </c>
    </row>
    <row r="22" spans="1:13" ht="12.95" customHeight="1" x14ac:dyDescent="0.2">
      <c r="A22" s="199"/>
      <c r="B22" s="288"/>
      <c r="C22" s="288"/>
      <c r="D22" s="288"/>
      <c r="E22" s="644">
        <v>14</v>
      </c>
      <c r="F22" s="645"/>
      <c r="G22" s="646"/>
      <c r="H22" s="182"/>
      <c r="I22" s="182"/>
      <c r="J22" s="283"/>
      <c r="K22" s="283"/>
      <c r="L22" s="283"/>
      <c r="M22" s="182">
        <v>14</v>
      </c>
    </row>
    <row r="23" spans="1:13" ht="12.95" customHeight="1" x14ac:dyDescent="0.2">
      <c r="A23" s="199"/>
      <c r="B23" s="288"/>
      <c r="C23" s="288"/>
      <c r="D23" s="288"/>
      <c r="E23" s="644">
        <v>15</v>
      </c>
      <c r="F23" s="645"/>
      <c r="G23" s="646"/>
      <c r="H23" s="182"/>
      <c r="I23" s="182"/>
      <c r="J23" s="283"/>
      <c r="K23" s="283"/>
      <c r="L23" s="283"/>
      <c r="M23" s="182">
        <v>15</v>
      </c>
    </row>
    <row r="24" spans="1:13" ht="12.95" customHeight="1" x14ac:dyDescent="0.2">
      <c r="A24" s="199"/>
      <c r="B24" s="288"/>
      <c r="C24" s="288"/>
      <c r="D24" s="288"/>
      <c r="E24" s="644">
        <v>16</v>
      </c>
      <c r="F24" s="645"/>
      <c r="G24" s="646"/>
      <c r="H24" s="182"/>
      <c r="I24" s="182"/>
      <c r="J24" s="283"/>
      <c r="K24" s="283"/>
      <c r="L24" s="283"/>
      <c r="M24" s="182">
        <v>16</v>
      </c>
    </row>
    <row r="25" spans="1:13" ht="12.95" customHeight="1" x14ac:dyDescent="0.2">
      <c r="A25" s="199"/>
      <c r="B25" s="288"/>
      <c r="C25" s="288"/>
      <c r="D25" s="288"/>
      <c r="E25" s="644">
        <v>17</v>
      </c>
      <c r="F25" s="645"/>
      <c r="G25" s="646"/>
      <c r="H25" s="182"/>
      <c r="I25" s="182"/>
      <c r="J25" s="283"/>
      <c r="K25" s="283"/>
      <c r="L25" s="283"/>
      <c r="M25" s="182">
        <v>17</v>
      </c>
    </row>
    <row r="26" spans="1:13" ht="12.95" customHeight="1" x14ac:dyDescent="0.2">
      <c r="A26" s="199"/>
      <c r="B26" s="288"/>
      <c r="C26" s="288"/>
      <c r="D26" s="288"/>
      <c r="E26" s="644">
        <v>18</v>
      </c>
      <c r="F26" s="645"/>
      <c r="G26" s="646"/>
      <c r="H26" s="182"/>
      <c r="I26" s="182"/>
      <c r="J26" s="283"/>
      <c r="K26" s="283"/>
      <c r="L26" s="283"/>
      <c r="M26" s="182">
        <v>18</v>
      </c>
    </row>
    <row r="27" spans="1:13" ht="12.95" customHeight="1" x14ac:dyDescent="0.2">
      <c r="A27" s="199"/>
      <c r="B27" s="288"/>
      <c r="C27" s="288"/>
      <c r="D27" s="288"/>
      <c r="E27" s="644">
        <v>19</v>
      </c>
      <c r="F27" s="645"/>
      <c r="G27" s="646"/>
      <c r="H27" s="182"/>
      <c r="I27" s="182"/>
      <c r="J27" s="283"/>
      <c r="K27" s="283"/>
      <c r="L27" s="283"/>
      <c r="M27" s="182">
        <v>19</v>
      </c>
    </row>
    <row r="28" spans="1:13" ht="12.95" customHeight="1" x14ac:dyDescent="0.2">
      <c r="A28" s="199"/>
      <c r="B28" s="288"/>
      <c r="C28" s="288"/>
      <c r="D28" s="288"/>
      <c r="E28" s="644">
        <v>20</v>
      </c>
      <c r="F28" s="645"/>
      <c r="G28" s="646"/>
      <c r="H28" s="182"/>
      <c r="I28" s="182"/>
      <c r="J28" s="283"/>
      <c r="K28" s="283"/>
      <c r="L28" s="283"/>
      <c r="M28" s="182">
        <v>20</v>
      </c>
    </row>
    <row r="29" spans="1:13" ht="12.95" customHeight="1" x14ac:dyDescent="0.2">
      <c r="A29" s="199"/>
      <c r="B29" s="288"/>
      <c r="C29" s="288"/>
      <c r="D29" s="288"/>
      <c r="E29" s="644">
        <v>21</v>
      </c>
      <c r="F29" s="645"/>
      <c r="G29" s="646"/>
      <c r="H29" s="182"/>
      <c r="I29" s="182"/>
      <c r="J29" s="283"/>
      <c r="K29" s="283"/>
      <c r="L29" s="283"/>
      <c r="M29" s="182">
        <v>21</v>
      </c>
    </row>
    <row r="30" spans="1:13" ht="12.95" customHeight="1" x14ac:dyDescent="0.2">
      <c r="A30" s="199"/>
      <c r="B30" s="288"/>
      <c r="C30" s="288"/>
      <c r="D30" s="288"/>
      <c r="E30" s="644">
        <v>22</v>
      </c>
      <c r="F30" s="645"/>
      <c r="G30" s="646"/>
      <c r="H30" s="182"/>
      <c r="I30" s="182"/>
      <c r="J30" s="283"/>
      <c r="K30" s="283"/>
      <c r="L30" s="283"/>
      <c r="M30" s="182">
        <v>22</v>
      </c>
    </row>
    <row r="31" spans="1:13" ht="12.95" customHeight="1" x14ac:dyDescent="0.2">
      <c r="A31" s="199"/>
      <c r="B31" s="288"/>
      <c r="C31" s="288"/>
      <c r="D31" s="288"/>
      <c r="E31" s="644">
        <v>23</v>
      </c>
      <c r="F31" s="645"/>
      <c r="G31" s="646"/>
      <c r="H31" s="182"/>
      <c r="I31" s="182"/>
      <c r="J31" s="283"/>
      <c r="K31" s="283"/>
      <c r="L31" s="283"/>
      <c r="M31" s="182">
        <v>23</v>
      </c>
    </row>
    <row r="32" spans="1:13" ht="12.95" customHeight="1" x14ac:dyDescent="0.2">
      <c r="A32" s="199"/>
      <c r="B32" s="288"/>
      <c r="C32" s="288"/>
      <c r="D32" s="288"/>
      <c r="E32" s="644">
        <v>24</v>
      </c>
      <c r="F32" s="645"/>
      <c r="G32" s="646"/>
      <c r="H32" s="182"/>
      <c r="I32" s="182"/>
      <c r="J32" s="283"/>
      <c r="K32" s="283"/>
      <c r="L32" s="283"/>
      <c r="M32" s="182">
        <v>24</v>
      </c>
    </row>
    <row r="33" spans="1:13" ht="12.95" customHeight="1" x14ac:dyDescent="0.2">
      <c r="A33" s="199"/>
      <c r="B33" s="288"/>
      <c r="C33" s="288"/>
      <c r="D33" s="288"/>
      <c r="E33" s="644">
        <v>25</v>
      </c>
      <c r="F33" s="645"/>
      <c r="G33" s="646"/>
      <c r="H33" s="182"/>
      <c r="I33" s="182"/>
      <c r="J33" s="283"/>
      <c r="K33" s="283"/>
      <c r="L33" s="283"/>
      <c r="M33" s="182">
        <v>25</v>
      </c>
    </row>
    <row r="34" spans="1:13" ht="12.95" customHeight="1" x14ac:dyDescent="0.2">
      <c r="A34" s="199"/>
      <c r="B34" s="288"/>
      <c r="C34" s="288"/>
      <c r="D34" s="288"/>
      <c r="E34" s="644">
        <v>26</v>
      </c>
      <c r="F34" s="645"/>
      <c r="G34" s="646"/>
      <c r="H34" s="182"/>
      <c r="I34" s="182"/>
      <c r="J34" s="283"/>
      <c r="K34" s="283"/>
      <c r="L34" s="283"/>
      <c r="M34" s="182">
        <v>26</v>
      </c>
    </row>
    <row r="35" spans="1:13" ht="12.95" customHeight="1" x14ac:dyDescent="0.2">
      <c r="A35" s="199"/>
      <c r="B35" s="288"/>
      <c r="C35" s="288"/>
      <c r="D35" s="288"/>
      <c r="E35" s="644">
        <v>27</v>
      </c>
      <c r="F35" s="645"/>
      <c r="G35" s="646"/>
      <c r="H35" s="182"/>
      <c r="I35" s="182"/>
      <c r="J35" s="283"/>
      <c r="K35" s="283"/>
      <c r="L35" s="283"/>
      <c r="M35" s="182">
        <v>27</v>
      </c>
    </row>
    <row r="36" spans="1:13" ht="12.95" customHeight="1" x14ac:dyDescent="0.2">
      <c r="A36" s="199"/>
      <c r="B36" s="288"/>
      <c r="C36" s="288"/>
      <c r="D36" s="288"/>
      <c r="E36" s="644">
        <v>28</v>
      </c>
      <c r="F36" s="645"/>
      <c r="G36" s="646"/>
      <c r="H36" s="182"/>
      <c r="I36" s="182"/>
      <c r="J36" s="283"/>
      <c r="K36" s="283"/>
      <c r="L36" s="283"/>
      <c r="M36" s="182">
        <v>28</v>
      </c>
    </row>
    <row r="37" spans="1:13" ht="12.95" customHeight="1" x14ac:dyDescent="0.2">
      <c r="A37" s="199"/>
      <c r="B37" s="288"/>
      <c r="C37" s="288"/>
      <c r="D37" s="288"/>
      <c r="E37" s="644">
        <v>29</v>
      </c>
      <c r="F37" s="645"/>
      <c r="G37" s="646"/>
      <c r="H37" s="182"/>
      <c r="I37" s="182"/>
      <c r="J37" s="283"/>
      <c r="K37" s="283"/>
      <c r="L37" s="283"/>
      <c r="M37" s="182">
        <v>29</v>
      </c>
    </row>
    <row r="38" spans="1:13" ht="12.95" customHeight="1" x14ac:dyDescent="0.2">
      <c r="A38" s="199"/>
      <c r="B38" s="288"/>
      <c r="C38" s="288"/>
      <c r="D38" s="288"/>
      <c r="E38" s="644">
        <v>30</v>
      </c>
      <c r="F38" s="645"/>
      <c r="G38" s="646"/>
      <c r="H38" s="182"/>
      <c r="I38" s="182"/>
      <c r="J38" s="283"/>
      <c r="K38" s="283"/>
      <c r="L38" s="283"/>
      <c r="M38" s="182">
        <v>30</v>
      </c>
    </row>
    <row r="39" spans="1:13" ht="12.95" customHeight="1" x14ac:dyDescent="0.2">
      <c r="A39" s="200"/>
      <c r="B39" s="283">
        <f>SUM(B10:B38)</f>
        <v>0</v>
      </c>
      <c r="C39" s="283">
        <f>SUM(C10:C38)</f>
        <v>2125</v>
      </c>
      <c r="D39" s="283">
        <f t="shared" ref="D39" si="0">SUM(D10:D38)</f>
        <v>4750</v>
      </c>
      <c r="E39" s="648" t="s">
        <v>231</v>
      </c>
      <c r="F39" s="649"/>
      <c r="G39" s="650"/>
      <c r="H39" s="182"/>
      <c r="I39" s="182"/>
      <c r="J39" s="283">
        <f>SUM(J10:J38)</f>
        <v>10000</v>
      </c>
      <c r="K39" s="283">
        <f>SUM(K10:K38)</f>
        <v>0</v>
      </c>
      <c r="L39" s="283">
        <f t="shared" ref="L39" si="1">SUM(L10:L38)</f>
        <v>0</v>
      </c>
      <c r="M39" s="182">
        <v>31</v>
      </c>
    </row>
    <row r="40" spans="1:13" ht="12.95" customHeight="1" thickBot="1" x14ac:dyDescent="0.25">
      <c r="A40" s="201"/>
      <c r="B40" s="290"/>
      <c r="C40" s="290"/>
      <c r="D40" s="290"/>
      <c r="E40" s="651" t="s">
        <v>232</v>
      </c>
      <c r="F40" s="652"/>
      <c r="G40" s="653"/>
      <c r="H40" s="186"/>
      <c r="I40" s="186"/>
      <c r="J40" s="285"/>
      <c r="K40" s="285"/>
      <c r="L40" s="285"/>
      <c r="M40" s="186">
        <v>32</v>
      </c>
    </row>
    <row r="41" spans="1:13" s="58" customFormat="1" ht="26.25" customHeight="1" thickBot="1" x14ac:dyDescent="0.25">
      <c r="A41" s="202"/>
      <c r="B41" s="286">
        <f>SUM(B39:B40)</f>
        <v>0</v>
      </c>
      <c r="C41" s="286">
        <f>SUM(C39:C40)</f>
        <v>2125</v>
      </c>
      <c r="D41" s="286">
        <f t="shared" ref="D41" si="2">SUM(D39:D40)</f>
        <v>4750</v>
      </c>
      <c r="E41" s="647" t="s">
        <v>233</v>
      </c>
      <c r="F41" s="647"/>
      <c r="G41" s="647"/>
      <c r="H41" s="188"/>
      <c r="I41" s="188"/>
      <c r="J41" s="286">
        <f>SUM(J39:J40)</f>
        <v>10000</v>
      </c>
      <c r="K41" s="286">
        <f>SUM(K39:K40)</f>
        <v>0</v>
      </c>
      <c r="L41" s="286">
        <f t="shared" ref="L41" si="3">SUM(L39:L40)</f>
        <v>0</v>
      </c>
      <c r="M41" s="189">
        <v>33</v>
      </c>
    </row>
    <row r="42" spans="1:13" x14ac:dyDescent="0.2">
      <c r="B42" s="272" t="s">
        <v>234</v>
      </c>
      <c r="L42" s="366" t="s">
        <v>370</v>
      </c>
    </row>
  </sheetData>
  <mergeCells count="58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J5:L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9:G39"/>
    <mergeCell ref="E40:G40"/>
    <mergeCell ref="E41:G41"/>
    <mergeCell ref="E33:G33"/>
    <mergeCell ref="E34:G34"/>
    <mergeCell ref="E35:G35"/>
    <mergeCell ref="E36:G36"/>
    <mergeCell ref="E37:G37"/>
    <mergeCell ref="E38:G38"/>
  </mergeCells>
  <pageMargins left="0.7" right="0.7" top="0.75" bottom="0.75" header="0.3" footer="0.3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zoomScaleNormal="100" workbookViewId="0">
      <selection activeCell="H43" sqref="H43"/>
    </sheetView>
  </sheetViews>
  <sheetFormatPr defaultColWidth="0" defaultRowHeight="15.75" zeroHeight="1" x14ac:dyDescent="0.25"/>
  <cols>
    <col min="1" max="1" width="3.7109375" style="140" customWidth="1"/>
    <col min="2" max="2" width="13.7109375" style="259" bestFit="1" customWidth="1"/>
    <col min="3" max="3" width="11.28515625" style="259" bestFit="1" customWidth="1"/>
    <col min="4" max="4" width="12.140625" style="260" bestFit="1" customWidth="1"/>
    <col min="5" max="5" width="34.42578125" customWidth="1"/>
    <col min="6" max="8" width="14.5703125" style="3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618"/>
      <c r="H2" s="618"/>
      <c r="I2" s="143"/>
    </row>
    <row r="3" spans="1:10" ht="18" x14ac:dyDescent="0.25">
      <c r="B3" s="619" t="s">
        <v>135</v>
      </c>
      <c r="C3" s="606"/>
      <c r="E3" s="144" t="s">
        <v>136</v>
      </c>
      <c r="G3" s="618"/>
      <c r="H3" s="618"/>
      <c r="I3" s="143"/>
    </row>
    <row r="4" spans="1:10" x14ac:dyDescent="0.25">
      <c r="B4" s="619" t="s">
        <v>137</v>
      </c>
      <c r="C4" s="606"/>
      <c r="E4" s="190" t="s">
        <v>236</v>
      </c>
      <c r="F4" s="256" t="s">
        <v>237</v>
      </c>
      <c r="G4" s="738" t="s">
        <v>126</v>
      </c>
      <c r="H4" s="738"/>
      <c r="I4" s="145"/>
    </row>
    <row r="5" spans="1:10" ht="12" customHeight="1" x14ac:dyDescent="0.25">
      <c r="B5" s="606"/>
      <c r="C5" s="606"/>
      <c r="E5" s="146"/>
      <c r="F5" s="607"/>
      <c r="G5" s="607"/>
      <c r="H5" s="607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682" t="s">
        <v>506</v>
      </c>
      <c r="G6" s="616"/>
      <c r="H6" s="617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679" t="s">
        <v>143</v>
      </c>
      <c r="G7" s="679" t="s">
        <v>144</v>
      </c>
      <c r="H7" s="679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680"/>
      <c r="G8" s="681"/>
      <c r="H8" s="680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680"/>
      <c r="G9" s="681"/>
      <c r="H9" s="680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76"/>
      <c r="G10" s="276"/>
      <c r="H10" s="276"/>
      <c r="I10" s="147"/>
      <c r="J10" s="148"/>
    </row>
    <row r="11" spans="1:10" ht="12.6" customHeight="1" x14ac:dyDescent="0.2">
      <c r="A11" s="149">
        <v>1</v>
      </c>
      <c r="B11" s="258"/>
      <c r="C11" s="258"/>
      <c r="D11" s="258"/>
      <c r="E11" s="150" t="s">
        <v>146</v>
      </c>
      <c r="F11" s="273"/>
      <c r="G11" s="273"/>
      <c r="H11" s="273"/>
      <c r="I11" s="149">
        <v>1</v>
      </c>
      <c r="J11" s="148"/>
    </row>
    <row r="12" spans="1:10" ht="12.6" customHeight="1" x14ac:dyDescent="0.2">
      <c r="A12" s="149">
        <v>2</v>
      </c>
      <c r="B12" s="296">
        <v>7788</v>
      </c>
      <c r="C12" s="296">
        <v>7880</v>
      </c>
      <c r="D12" s="296">
        <v>7800</v>
      </c>
      <c r="E12" s="150" t="s">
        <v>147</v>
      </c>
      <c r="F12" s="295">
        <v>5100</v>
      </c>
      <c r="G12" s="295"/>
      <c r="H12" s="295"/>
      <c r="I12" s="149">
        <v>2</v>
      </c>
      <c r="J12" s="148"/>
    </row>
    <row r="13" spans="1:10" ht="12.6" customHeight="1" x14ac:dyDescent="0.2">
      <c r="A13" s="149">
        <v>3</v>
      </c>
      <c r="B13" s="296"/>
      <c r="C13" s="296"/>
      <c r="D13" s="296"/>
      <c r="E13" s="150" t="s">
        <v>148</v>
      </c>
      <c r="F13" s="295"/>
      <c r="G13" s="295"/>
      <c r="H13" s="295"/>
      <c r="I13" s="149">
        <v>3</v>
      </c>
      <c r="J13" s="148"/>
    </row>
    <row r="14" spans="1:10" ht="12.6" customHeight="1" x14ac:dyDescent="0.2">
      <c r="A14" s="149">
        <v>4</v>
      </c>
      <c r="B14" s="296">
        <v>37</v>
      </c>
      <c r="C14" s="296">
        <v>227</v>
      </c>
      <c r="D14" s="296">
        <v>20</v>
      </c>
      <c r="E14" s="150" t="s">
        <v>149</v>
      </c>
      <c r="F14" s="295">
        <v>0</v>
      </c>
      <c r="G14" s="295"/>
      <c r="H14" s="295"/>
      <c r="I14" s="149">
        <v>4</v>
      </c>
      <c r="J14" s="148"/>
    </row>
    <row r="15" spans="1:10" ht="12.6" customHeight="1" x14ac:dyDescent="0.2">
      <c r="A15" s="149">
        <v>5</v>
      </c>
      <c r="B15" s="296">
        <v>3000</v>
      </c>
      <c r="C15" s="296"/>
      <c r="D15" s="296">
        <v>3000</v>
      </c>
      <c r="E15" s="151" t="s">
        <v>150</v>
      </c>
      <c r="F15" s="295">
        <v>2000</v>
      </c>
      <c r="G15" s="295"/>
      <c r="H15" s="295"/>
      <c r="I15" s="149">
        <v>5</v>
      </c>
      <c r="J15" s="148"/>
    </row>
    <row r="16" spans="1:10" ht="12.6" customHeight="1" x14ac:dyDescent="0.2">
      <c r="A16" s="149">
        <v>6</v>
      </c>
      <c r="B16" s="296"/>
      <c r="C16" s="296"/>
      <c r="D16" s="296"/>
      <c r="E16" s="152" t="s">
        <v>151</v>
      </c>
      <c r="F16" s="295"/>
      <c r="G16" s="295"/>
      <c r="H16" s="295"/>
      <c r="I16" s="149">
        <v>6</v>
      </c>
      <c r="J16" s="148"/>
    </row>
    <row r="17" spans="1:10" ht="12.6" customHeight="1" x14ac:dyDescent="0.2">
      <c r="A17" s="149">
        <v>7</v>
      </c>
      <c r="B17" s="296"/>
      <c r="C17" s="296"/>
      <c r="D17" s="296"/>
      <c r="E17" s="152">
        <v>7</v>
      </c>
      <c r="F17" s="296"/>
      <c r="G17" s="296"/>
      <c r="H17" s="296"/>
      <c r="I17" s="149">
        <v>7</v>
      </c>
      <c r="J17" s="148"/>
    </row>
    <row r="18" spans="1:10" ht="12.6" customHeight="1" x14ac:dyDescent="0.2">
      <c r="A18" s="149">
        <v>8</v>
      </c>
      <c r="B18" s="296"/>
      <c r="C18" s="296"/>
      <c r="D18" s="296"/>
      <c r="E18" s="152">
        <v>8</v>
      </c>
      <c r="F18" s="296"/>
      <c r="G18" s="296"/>
      <c r="H18" s="296"/>
      <c r="I18" s="149">
        <v>8</v>
      </c>
      <c r="J18" s="148"/>
    </row>
    <row r="19" spans="1:10" ht="12.6" customHeight="1" x14ac:dyDescent="0.2">
      <c r="A19" s="149">
        <v>9</v>
      </c>
      <c r="B19" s="296"/>
      <c r="C19" s="296"/>
      <c r="D19" s="296"/>
      <c r="E19" s="152">
        <v>9</v>
      </c>
      <c r="F19" s="296"/>
      <c r="G19" s="296"/>
      <c r="H19" s="296"/>
      <c r="I19" s="149">
        <v>9</v>
      </c>
      <c r="J19" s="148"/>
    </row>
    <row r="20" spans="1:10" ht="12.6" customHeight="1" x14ac:dyDescent="0.2">
      <c r="A20" s="149">
        <v>10</v>
      </c>
      <c r="B20" s="296"/>
      <c r="C20" s="296"/>
      <c r="D20" s="296"/>
      <c r="E20" s="152">
        <v>10</v>
      </c>
      <c r="F20" s="296"/>
      <c r="G20" s="296"/>
      <c r="H20" s="296"/>
      <c r="I20" s="149">
        <v>10</v>
      </c>
      <c r="J20" s="148"/>
    </row>
    <row r="21" spans="1:10" ht="12.6" customHeight="1" x14ac:dyDescent="0.2">
      <c r="A21" s="149">
        <v>11</v>
      </c>
      <c r="B21" s="296"/>
      <c r="C21" s="296"/>
      <c r="D21" s="296"/>
      <c r="E21" s="152">
        <v>11</v>
      </c>
      <c r="F21" s="296"/>
      <c r="G21" s="296"/>
      <c r="H21" s="296"/>
      <c r="I21" s="149">
        <v>11</v>
      </c>
      <c r="J21" s="148"/>
    </row>
    <row r="22" spans="1:10" ht="12.6" customHeight="1" x14ac:dyDescent="0.2">
      <c r="A22" s="149">
        <v>12</v>
      </c>
      <c r="B22" s="296"/>
      <c r="C22" s="296"/>
      <c r="D22" s="296"/>
      <c r="E22" s="152">
        <v>12</v>
      </c>
      <c r="F22" s="296"/>
      <c r="G22" s="296"/>
      <c r="H22" s="296"/>
      <c r="I22" s="149">
        <v>12</v>
      </c>
      <c r="J22" s="148"/>
    </row>
    <row r="23" spans="1:10" ht="12.6" customHeight="1" x14ac:dyDescent="0.2">
      <c r="A23" s="149">
        <v>13</v>
      </c>
      <c r="B23" s="296"/>
      <c r="C23" s="296"/>
      <c r="D23" s="296"/>
      <c r="E23" s="152">
        <v>13</v>
      </c>
      <c r="F23" s="296"/>
      <c r="G23" s="296"/>
      <c r="H23" s="296"/>
      <c r="I23" s="149">
        <v>13</v>
      </c>
      <c r="J23" s="148"/>
    </row>
    <row r="24" spans="1:10" ht="12.6" customHeight="1" x14ac:dyDescent="0.2">
      <c r="A24" s="149">
        <v>14</v>
      </c>
      <c r="B24" s="296"/>
      <c r="C24" s="296"/>
      <c r="D24" s="296"/>
      <c r="E24" s="152">
        <v>14</v>
      </c>
      <c r="F24" s="296"/>
      <c r="G24" s="296"/>
      <c r="H24" s="296"/>
      <c r="I24" s="149">
        <v>14</v>
      </c>
      <c r="J24" s="148"/>
    </row>
    <row r="25" spans="1:10" ht="12.6" customHeight="1" x14ac:dyDescent="0.2">
      <c r="A25" s="149">
        <v>15</v>
      </c>
      <c r="B25" s="296"/>
      <c r="C25" s="296"/>
      <c r="D25" s="296"/>
      <c r="E25" s="152">
        <v>15</v>
      </c>
      <c r="F25" s="296"/>
      <c r="G25" s="296"/>
      <c r="H25" s="296"/>
      <c r="I25" s="149">
        <v>15</v>
      </c>
      <c r="J25" s="148"/>
    </row>
    <row r="26" spans="1:10" ht="12.6" customHeight="1" x14ac:dyDescent="0.2">
      <c r="A26" s="149">
        <v>16</v>
      </c>
      <c r="B26" s="296"/>
      <c r="C26" s="296"/>
      <c r="D26" s="296"/>
      <c r="E26" s="152">
        <v>16</v>
      </c>
      <c r="F26" s="296"/>
      <c r="G26" s="296"/>
      <c r="H26" s="296"/>
      <c r="I26" s="149">
        <v>16</v>
      </c>
      <c r="J26" s="148"/>
    </row>
    <row r="27" spans="1:10" ht="12.6" customHeight="1" x14ac:dyDescent="0.2">
      <c r="A27" s="149">
        <v>17</v>
      </c>
      <c r="B27" s="296"/>
      <c r="C27" s="296"/>
      <c r="D27" s="296"/>
      <c r="E27" s="152">
        <v>17</v>
      </c>
      <c r="F27" s="296"/>
      <c r="G27" s="296"/>
      <c r="H27" s="296"/>
      <c r="I27" s="149">
        <v>17</v>
      </c>
      <c r="J27" s="148"/>
    </row>
    <row r="28" spans="1:10" ht="12.6" customHeight="1" x14ac:dyDescent="0.2">
      <c r="A28" s="149">
        <v>18</v>
      </c>
      <c r="B28" s="296"/>
      <c r="C28" s="296"/>
      <c r="D28" s="296"/>
      <c r="E28" s="152">
        <v>18</v>
      </c>
      <c r="F28" s="296"/>
      <c r="G28" s="296"/>
      <c r="H28" s="296"/>
      <c r="I28" s="149">
        <v>18</v>
      </c>
      <c r="J28" s="148"/>
    </row>
    <row r="29" spans="1:10" ht="12.6" customHeight="1" x14ac:dyDescent="0.2">
      <c r="A29" s="149">
        <v>19</v>
      </c>
      <c r="B29" s="296"/>
      <c r="C29" s="296"/>
      <c r="D29" s="296"/>
      <c r="E29" s="152">
        <v>19</v>
      </c>
      <c r="F29" s="296"/>
      <c r="G29" s="296"/>
      <c r="H29" s="296"/>
      <c r="I29" s="149">
        <v>19</v>
      </c>
      <c r="J29" s="148"/>
    </row>
    <row r="30" spans="1:10" ht="12.6" customHeight="1" x14ac:dyDescent="0.2">
      <c r="A30" s="149">
        <v>20</v>
      </c>
      <c r="B30" s="296"/>
      <c r="C30" s="296"/>
      <c r="D30" s="296"/>
      <c r="E30" s="152">
        <v>20</v>
      </c>
      <c r="F30" s="296"/>
      <c r="G30" s="296"/>
      <c r="H30" s="296"/>
      <c r="I30" s="149">
        <v>20</v>
      </c>
      <c r="J30" s="148"/>
    </row>
    <row r="31" spans="1:10" ht="12.6" customHeight="1" x14ac:dyDescent="0.2">
      <c r="A31" s="149">
        <v>21</v>
      </c>
      <c r="B31" s="296"/>
      <c r="C31" s="296"/>
      <c r="D31" s="296"/>
      <c r="E31" s="152">
        <v>21</v>
      </c>
      <c r="F31" s="296"/>
      <c r="G31" s="296"/>
      <c r="H31" s="296"/>
      <c r="I31" s="149">
        <v>21</v>
      </c>
      <c r="J31" s="148"/>
    </row>
    <row r="32" spans="1:10" ht="12.6" customHeight="1" x14ac:dyDescent="0.2">
      <c r="A32" s="149">
        <v>22</v>
      </c>
      <c r="B32" s="296"/>
      <c r="C32" s="296"/>
      <c r="D32" s="296"/>
      <c r="E32" s="152">
        <v>22</v>
      </c>
      <c r="F32" s="296"/>
      <c r="G32" s="296"/>
      <c r="H32" s="296"/>
      <c r="I32" s="149">
        <v>22</v>
      </c>
      <c r="J32" s="148"/>
    </row>
    <row r="33" spans="1:10" ht="12.6" customHeight="1" x14ac:dyDescent="0.2">
      <c r="A33" s="149">
        <v>23</v>
      </c>
      <c r="B33" s="296"/>
      <c r="C33" s="296"/>
      <c r="D33" s="296"/>
      <c r="E33" s="152">
        <v>23</v>
      </c>
      <c r="F33" s="296"/>
      <c r="G33" s="296"/>
      <c r="H33" s="296"/>
      <c r="I33" s="149">
        <v>23</v>
      </c>
      <c r="J33" s="148"/>
    </row>
    <row r="34" spans="1:10" ht="12.6" customHeight="1" x14ac:dyDescent="0.2">
      <c r="A34" s="149">
        <v>24</v>
      </c>
      <c r="B34" s="296"/>
      <c r="C34" s="296"/>
      <c r="D34" s="296"/>
      <c r="E34" s="152">
        <v>24</v>
      </c>
      <c r="F34" s="296"/>
      <c r="G34" s="296"/>
      <c r="H34" s="296"/>
      <c r="I34" s="149">
        <v>24</v>
      </c>
      <c r="J34" s="148"/>
    </row>
    <row r="35" spans="1:10" ht="12.6" customHeight="1" x14ac:dyDescent="0.2">
      <c r="A35" s="149">
        <v>25</v>
      </c>
      <c r="B35" s="296"/>
      <c r="C35" s="296"/>
      <c r="D35" s="296"/>
      <c r="E35" s="152">
        <v>25</v>
      </c>
      <c r="F35" s="296"/>
      <c r="G35" s="296"/>
      <c r="H35" s="296"/>
      <c r="I35" s="149">
        <v>25</v>
      </c>
      <c r="J35" s="148"/>
    </row>
    <row r="36" spans="1:10" ht="12.6" customHeight="1" x14ac:dyDescent="0.2">
      <c r="A36" s="149">
        <v>26</v>
      </c>
      <c r="B36" s="296"/>
      <c r="C36" s="296"/>
      <c r="D36" s="296"/>
      <c r="E36" s="152">
        <v>26</v>
      </c>
      <c r="F36" s="296"/>
      <c r="G36" s="296"/>
      <c r="H36" s="296"/>
      <c r="I36" s="149">
        <v>26</v>
      </c>
      <c r="J36" s="148"/>
    </row>
    <row r="37" spans="1:10" ht="12.6" customHeight="1" x14ac:dyDescent="0.2">
      <c r="A37" s="149">
        <v>27</v>
      </c>
      <c r="B37" s="296"/>
      <c r="C37" s="296"/>
      <c r="D37" s="296"/>
      <c r="E37" s="152">
        <v>27</v>
      </c>
      <c r="F37" s="296"/>
      <c r="G37" s="296"/>
      <c r="H37" s="296"/>
      <c r="I37" s="149">
        <v>27</v>
      </c>
      <c r="J37" s="148"/>
    </row>
    <row r="38" spans="1:10" ht="12.6" customHeight="1" x14ac:dyDescent="0.2">
      <c r="A38" s="149">
        <v>28</v>
      </c>
      <c r="B38" s="296"/>
      <c r="C38" s="296"/>
      <c r="D38" s="296"/>
      <c r="E38" s="152">
        <v>28</v>
      </c>
      <c r="F38" s="296"/>
      <c r="G38" s="296"/>
      <c r="H38" s="296"/>
      <c r="I38" s="149">
        <v>28</v>
      </c>
      <c r="J38" s="148"/>
    </row>
    <row r="39" spans="1:10" ht="12.6" customHeight="1" x14ac:dyDescent="0.2">
      <c r="A39" s="149">
        <v>29</v>
      </c>
      <c r="B39" s="296">
        <f t="shared" ref="B39:D39" si="0">SUM(B12:B38)</f>
        <v>10825</v>
      </c>
      <c r="C39" s="296">
        <f t="shared" si="0"/>
        <v>8107</v>
      </c>
      <c r="D39" s="296">
        <f t="shared" si="0"/>
        <v>10820</v>
      </c>
      <c r="E39" s="149" t="s">
        <v>166</v>
      </c>
      <c r="F39" s="296">
        <f>SUM(F12:F38)</f>
        <v>7100</v>
      </c>
      <c r="G39" s="296">
        <f>SUM(G12:G38)</f>
        <v>0</v>
      </c>
      <c r="H39" s="296">
        <f t="shared" ref="H39" si="1">SUM(H12:H38)</f>
        <v>0</v>
      </c>
      <c r="I39" s="149">
        <v>29</v>
      </c>
      <c r="J39" s="148"/>
    </row>
    <row r="40" spans="1:10" ht="12.6" customHeight="1" x14ac:dyDescent="0.2">
      <c r="A40" s="149">
        <v>30</v>
      </c>
      <c r="B40" s="296"/>
      <c r="C40" s="296"/>
      <c r="D40" s="296"/>
      <c r="E40" s="149" t="s">
        <v>167</v>
      </c>
      <c r="F40" s="296">
        <v>0</v>
      </c>
      <c r="G40" s="296">
        <v>0</v>
      </c>
      <c r="H40" s="296">
        <v>0</v>
      </c>
      <c r="I40" s="149">
        <v>30</v>
      </c>
      <c r="J40" s="148"/>
    </row>
    <row r="41" spans="1:10" ht="12.6" customHeight="1" thickBot="1" x14ac:dyDescent="0.25">
      <c r="A41" s="154">
        <v>31</v>
      </c>
      <c r="B41" s="299"/>
      <c r="C41" s="299"/>
      <c r="D41" s="297"/>
      <c r="E41" s="154" t="s">
        <v>168</v>
      </c>
      <c r="F41" s="297"/>
      <c r="G41" s="297"/>
      <c r="H41" s="297"/>
      <c r="I41" s="154">
        <v>31</v>
      </c>
      <c r="J41" s="148"/>
    </row>
    <row r="42" spans="1:10" s="159" customFormat="1" ht="12.6" customHeight="1" thickBot="1" x14ac:dyDescent="0.25">
      <c r="A42" s="191">
        <v>32</v>
      </c>
      <c r="B42" s="298">
        <f t="shared" ref="B42:D42" si="2">SUM(B39:B41)</f>
        <v>10825</v>
      </c>
      <c r="C42" s="298">
        <f t="shared" si="2"/>
        <v>8107</v>
      </c>
      <c r="D42" s="298">
        <f t="shared" si="2"/>
        <v>10820</v>
      </c>
      <c r="E42" s="156" t="s">
        <v>169</v>
      </c>
      <c r="F42" s="298">
        <f>SUM(F39:F41)</f>
        <v>7100</v>
      </c>
      <c r="G42" s="298">
        <f>SUM(G39:G41)</f>
        <v>0</v>
      </c>
      <c r="H42" s="298">
        <f t="shared" ref="H42" si="3">SUM(H39:H41)</f>
        <v>0</v>
      </c>
      <c r="I42" s="192">
        <v>32</v>
      </c>
      <c r="J42" s="158"/>
    </row>
    <row r="43" spans="1:10" ht="19.5" customHeight="1" x14ac:dyDescent="0.25">
      <c r="E43" s="160" t="s">
        <v>170</v>
      </c>
      <c r="H43" s="441" t="s">
        <v>590</v>
      </c>
    </row>
    <row r="44" spans="1:10" ht="12.95" customHeight="1" x14ac:dyDescent="0.25"/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  <row r="2291" x14ac:dyDescent="0.25"/>
    <row r="2292" x14ac:dyDescent="0.25"/>
  </sheetData>
  <mergeCells count="20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zoomScale="90" zoomScaleNormal="90" workbookViewId="0">
      <selection activeCell="O3" sqref="O3"/>
    </sheetView>
  </sheetViews>
  <sheetFormatPr defaultColWidth="0" defaultRowHeight="12.75" zeroHeight="1" x14ac:dyDescent="0.2"/>
  <cols>
    <col min="1" max="1" width="1.7109375" style="59" customWidth="1"/>
    <col min="2" max="2" width="3.7109375" style="59" customWidth="1"/>
    <col min="3" max="3" width="11.7109375" style="59" customWidth="1"/>
    <col min="4" max="5" width="7.7109375" style="59" customWidth="1"/>
    <col min="6" max="6" width="2.7109375" style="59" customWidth="1"/>
    <col min="7" max="7" width="3.7109375" style="59" customWidth="1"/>
    <col min="8" max="8" width="7.7109375" style="59" customWidth="1"/>
    <col min="9" max="9" width="13.42578125" style="59" customWidth="1"/>
    <col min="10" max="10" width="8.42578125" style="59" customWidth="1"/>
    <col min="11" max="12" width="5.28515625" style="59" customWidth="1"/>
    <col min="13" max="13" width="9.42578125" style="59" customWidth="1"/>
    <col min="14" max="14" width="15.42578125" style="59" customWidth="1"/>
    <col min="15" max="15" width="3.7109375" style="59" customWidth="1"/>
    <col min="16" max="17" width="11.42578125" style="59" customWidth="1"/>
    <col min="18" max="18" width="2" style="59" customWidth="1"/>
    <col min="19" max="16384" width="0" style="59" hidden="1"/>
  </cols>
  <sheetData>
    <row r="1" spans="2:17" s="137" customFormat="1" ht="25.5" customHeight="1" x14ac:dyDescent="0.25">
      <c r="B1" s="567" t="s">
        <v>134</v>
      </c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139"/>
      <c r="P1" s="563" t="s">
        <v>133</v>
      </c>
      <c r="Q1" s="563"/>
    </row>
    <row r="2" spans="2:17" s="137" customFormat="1" ht="25.5" customHeight="1" x14ac:dyDescent="0.25"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138"/>
      <c r="O2" s="565" t="s">
        <v>556</v>
      </c>
      <c r="P2" s="565"/>
      <c r="Q2" s="565"/>
    </row>
    <row r="3" spans="2:17" ht="16.5" customHeight="1" x14ac:dyDescent="0.2">
      <c r="B3" s="564" t="s">
        <v>132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4" spans="2:17" ht="8.25" customHeight="1" x14ac:dyDescent="0.2">
      <c r="D4" s="136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2:17" ht="15" customHeight="1" x14ac:dyDescent="0.35">
      <c r="B5" s="134"/>
      <c r="O5" s="130"/>
      <c r="P5" s="131" t="s">
        <v>131</v>
      </c>
      <c r="Q5" s="130"/>
    </row>
    <row r="6" spans="2:17" s="130" customFormat="1" ht="15" customHeight="1" x14ac:dyDescent="0.35">
      <c r="B6" s="133" t="s">
        <v>130</v>
      </c>
      <c r="C6" s="132" t="s">
        <v>129</v>
      </c>
      <c r="P6" s="131" t="s">
        <v>128</v>
      </c>
    </row>
    <row r="7" spans="2:17" s="130" customFormat="1" ht="4.5" customHeight="1" thickBot="1" x14ac:dyDescent="0.25"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8" spans="2:17" s="75" customFormat="1" ht="30.75" customHeight="1" thickTop="1" x14ac:dyDescent="0.2">
      <c r="B8" s="129" t="s">
        <v>127</v>
      </c>
      <c r="C8" s="562" t="s">
        <v>126</v>
      </c>
      <c r="D8" s="562"/>
      <c r="E8" s="562"/>
      <c r="F8" s="562"/>
      <c r="G8" s="562"/>
      <c r="H8" s="128" t="s">
        <v>125</v>
      </c>
      <c r="J8" s="124"/>
      <c r="K8" s="124"/>
      <c r="L8" s="124"/>
      <c r="M8" s="124"/>
      <c r="N8" s="124"/>
      <c r="O8" s="124"/>
      <c r="P8" s="94"/>
      <c r="Q8" s="94"/>
    </row>
    <row r="9" spans="2:17" s="123" customFormat="1" ht="12" customHeight="1" x14ac:dyDescent="0.2">
      <c r="C9" s="552" t="s">
        <v>124</v>
      </c>
      <c r="D9" s="552"/>
      <c r="E9" s="552"/>
      <c r="F9" s="552"/>
      <c r="G9" s="552"/>
      <c r="H9" s="552"/>
      <c r="I9" s="127"/>
      <c r="J9" s="89"/>
      <c r="K9" s="89"/>
      <c r="L9" s="89"/>
      <c r="M9" s="89"/>
      <c r="N9" s="89"/>
      <c r="O9" s="89"/>
      <c r="P9" s="89"/>
    </row>
    <row r="10" spans="2:17" s="75" customFormat="1" ht="15" customHeight="1" x14ac:dyDescent="0.2">
      <c r="B10" s="126" t="s">
        <v>123</v>
      </c>
      <c r="C10" s="125"/>
      <c r="D10" s="562" t="s">
        <v>122</v>
      </c>
      <c r="E10" s="562"/>
      <c r="F10" s="562"/>
      <c r="G10" s="562"/>
      <c r="H10" s="562"/>
      <c r="I10" s="84" t="s">
        <v>121</v>
      </c>
      <c r="J10" s="124"/>
      <c r="L10" s="59"/>
    </row>
    <row r="11" spans="2:17" s="123" customFormat="1" ht="13.5" customHeight="1" x14ac:dyDescent="0.2">
      <c r="B11" s="89"/>
      <c r="C11" s="89"/>
      <c r="D11" s="552" t="s">
        <v>120</v>
      </c>
      <c r="E11" s="552"/>
      <c r="F11" s="552"/>
      <c r="G11" s="552"/>
      <c r="H11" s="89"/>
    </row>
    <row r="12" spans="2:17" s="87" customFormat="1" ht="13.5" customHeight="1" x14ac:dyDescent="0.25">
      <c r="B12" s="562" t="s">
        <v>119</v>
      </c>
      <c r="C12" s="562"/>
      <c r="D12" s="562"/>
      <c r="E12" s="562"/>
      <c r="F12" s="562"/>
      <c r="G12" s="562"/>
      <c r="H12" s="562"/>
      <c r="I12" s="553" t="s">
        <v>118</v>
      </c>
      <c r="J12" s="553"/>
      <c r="K12" s="553"/>
      <c r="L12" s="553" t="s">
        <v>117</v>
      </c>
      <c r="M12" s="553"/>
      <c r="N12" s="122" t="s">
        <v>116</v>
      </c>
      <c r="O12" s="121"/>
      <c r="P12" s="569" t="s">
        <v>528</v>
      </c>
      <c r="Q12" s="569"/>
    </row>
    <row r="13" spans="2:17" s="101" customFormat="1" ht="12.75" customHeight="1" x14ac:dyDescent="0.2">
      <c r="B13" s="570" t="s">
        <v>115</v>
      </c>
      <c r="C13" s="570"/>
      <c r="D13" s="570"/>
      <c r="E13" s="570"/>
      <c r="F13" s="120"/>
      <c r="G13" s="120"/>
      <c r="H13" s="570" t="s">
        <v>114</v>
      </c>
      <c r="I13" s="570"/>
      <c r="J13" s="570"/>
      <c r="K13" s="119"/>
      <c r="L13" s="119" t="s">
        <v>113</v>
      </c>
      <c r="M13" s="119"/>
      <c r="N13" s="119" t="s">
        <v>112</v>
      </c>
      <c r="O13" s="119"/>
      <c r="P13" s="570" t="s">
        <v>111</v>
      </c>
      <c r="Q13" s="570"/>
    </row>
    <row r="14" spans="2:17" s="87" customFormat="1" ht="17.25" customHeight="1" x14ac:dyDescent="0.25">
      <c r="B14" s="553" t="s">
        <v>498</v>
      </c>
      <c r="C14" s="553"/>
      <c r="D14" s="553"/>
      <c r="E14" s="553"/>
      <c r="F14" s="118"/>
      <c r="G14" s="562" t="s">
        <v>499</v>
      </c>
      <c r="H14" s="562"/>
      <c r="I14" s="562"/>
      <c r="J14" s="562"/>
      <c r="K14" s="117"/>
      <c r="L14" s="562" t="s">
        <v>110</v>
      </c>
      <c r="M14" s="562"/>
      <c r="N14" s="562"/>
      <c r="O14" s="117"/>
      <c r="P14" s="571" t="s">
        <v>109</v>
      </c>
      <c r="Q14" s="572"/>
    </row>
    <row r="15" spans="2:17" s="101" customFormat="1" ht="15.75" customHeight="1" thickBot="1" x14ac:dyDescent="0.25">
      <c r="B15" s="106" t="s">
        <v>108</v>
      </c>
      <c r="C15" s="106"/>
      <c r="D15" s="106"/>
      <c r="E15" s="106"/>
      <c r="F15" s="107"/>
      <c r="G15" s="566" t="s">
        <v>107</v>
      </c>
      <c r="H15" s="566"/>
      <c r="I15" s="566"/>
      <c r="J15" s="116"/>
      <c r="K15" s="106"/>
      <c r="L15" s="566" t="s">
        <v>106</v>
      </c>
      <c r="M15" s="566"/>
      <c r="N15" s="566"/>
      <c r="O15" s="107"/>
      <c r="P15" s="116" t="s">
        <v>105</v>
      </c>
      <c r="Q15" s="116"/>
    </row>
    <row r="16" spans="2:17" s="101" customFormat="1" ht="21" customHeight="1" thickTop="1" x14ac:dyDescent="0.25">
      <c r="B16" s="87" t="s">
        <v>104</v>
      </c>
      <c r="C16" s="102"/>
      <c r="D16" s="102"/>
      <c r="E16" s="102"/>
      <c r="F16" s="103"/>
      <c r="G16" s="104"/>
      <c r="H16" s="104"/>
      <c r="I16" s="104"/>
      <c r="J16" s="102"/>
      <c r="K16" s="102"/>
      <c r="L16" s="104"/>
      <c r="M16" s="104"/>
      <c r="N16" s="104"/>
      <c r="O16" s="103"/>
      <c r="P16" s="102"/>
      <c r="Q16" s="102"/>
    </row>
    <row r="17" spans="1:17" s="110" customFormat="1" ht="18" customHeight="1" x14ac:dyDescent="0.2">
      <c r="B17" s="115"/>
      <c r="C17" s="114" t="s">
        <v>103</v>
      </c>
      <c r="D17" s="111"/>
      <c r="E17" s="111"/>
      <c r="F17" s="112"/>
      <c r="G17" s="113"/>
      <c r="H17" s="113"/>
      <c r="I17" s="113"/>
      <c r="J17" s="111"/>
      <c r="K17" s="111"/>
      <c r="L17" s="113"/>
      <c r="M17" s="113"/>
      <c r="N17" s="113"/>
      <c r="O17" s="112"/>
      <c r="P17" s="111"/>
      <c r="Q17" s="111"/>
    </row>
    <row r="18" spans="1:17" s="110" customFormat="1" ht="18" customHeight="1" x14ac:dyDescent="0.2">
      <c r="B18" s="115"/>
      <c r="C18" s="114" t="s">
        <v>102</v>
      </c>
      <c r="D18" s="111"/>
      <c r="E18" s="111"/>
      <c r="F18" s="112"/>
      <c r="G18" s="113"/>
      <c r="H18" s="113"/>
      <c r="I18" s="113"/>
      <c r="J18" s="111"/>
      <c r="K18" s="111"/>
      <c r="L18" s="113"/>
      <c r="M18" s="113"/>
      <c r="N18" s="113"/>
      <c r="O18" s="112"/>
      <c r="P18" s="111"/>
      <c r="Q18" s="111"/>
    </row>
    <row r="19" spans="1:17" s="101" customFormat="1" ht="9" customHeight="1" thickBot="1" x14ac:dyDescent="0.25">
      <c r="B19" s="109"/>
      <c r="C19" s="108"/>
      <c r="D19" s="106"/>
      <c r="E19" s="106"/>
      <c r="F19" s="107"/>
      <c r="G19" s="105"/>
      <c r="H19" s="105"/>
      <c r="I19" s="105"/>
      <c r="J19" s="106"/>
      <c r="K19" s="106"/>
      <c r="L19" s="105"/>
      <c r="M19" s="104"/>
      <c r="N19" s="104"/>
      <c r="O19" s="103"/>
      <c r="P19" s="102"/>
      <c r="Q19" s="102"/>
    </row>
    <row r="20" spans="1:17" s="87" customFormat="1" ht="22.5" customHeight="1" thickTop="1" x14ac:dyDescent="0.25">
      <c r="B20" s="87" t="s">
        <v>101</v>
      </c>
      <c r="L20" s="100"/>
      <c r="M20" s="560" t="s">
        <v>100</v>
      </c>
      <c r="N20" s="560"/>
      <c r="O20" s="560"/>
      <c r="P20" s="559"/>
      <c r="Q20" s="559"/>
    </row>
    <row r="21" spans="1:17" s="87" customFormat="1" ht="13.5" customHeight="1" x14ac:dyDescent="0.25">
      <c r="L21" s="100"/>
      <c r="M21" s="561" t="s">
        <v>99</v>
      </c>
      <c r="N21" s="561"/>
      <c r="O21" s="561"/>
      <c r="P21" s="558"/>
      <c r="Q21" s="558"/>
    </row>
    <row r="22" spans="1:17" s="75" customFormat="1" ht="13.5" customHeight="1" x14ac:dyDescent="0.25">
      <c r="B22" s="87"/>
      <c r="C22" s="75" t="s">
        <v>98</v>
      </c>
      <c r="L22" s="94"/>
      <c r="M22" s="557" t="s">
        <v>97</v>
      </c>
      <c r="N22" s="557"/>
      <c r="O22" s="557"/>
      <c r="P22" s="94"/>
      <c r="Q22" s="94"/>
    </row>
    <row r="23" spans="1:17" s="75" customFormat="1" ht="23.25" customHeight="1" x14ac:dyDescent="0.25">
      <c r="B23" s="93">
        <v>1</v>
      </c>
      <c r="C23" s="75" t="s">
        <v>96</v>
      </c>
      <c r="L23" s="99">
        <f>B23</f>
        <v>1</v>
      </c>
      <c r="M23" s="554">
        <v>0.23760000000000001</v>
      </c>
      <c r="N23" s="555"/>
      <c r="O23" s="556"/>
    </row>
    <row r="24" spans="1:17" s="75" customFormat="1" ht="23.25" customHeight="1" x14ac:dyDescent="0.2">
      <c r="B24" s="93">
        <v>2</v>
      </c>
      <c r="C24" s="75" t="s">
        <v>95</v>
      </c>
      <c r="L24" s="99">
        <f>B24</f>
        <v>2</v>
      </c>
      <c r="M24" s="554"/>
      <c r="N24" s="555"/>
      <c r="O24" s="556"/>
      <c r="P24" s="94"/>
      <c r="Q24" s="94"/>
    </row>
    <row r="25" spans="1:17" s="75" customFormat="1" ht="23.25" customHeight="1" x14ac:dyDescent="0.2">
      <c r="B25" s="93">
        <v>3</v>
      </c>
      <c r="C25" s="75" t="s">
        <v>94</v>
      </c>
      <c r="L25" s="99">
        <f>B25</f>
        <v>3</v>
      </c>
      <c r="M25" s="554"/>
      <c r="N25" s="555"/>
      <c r="O25" s="556"/>
      <c r="P25" s="586" t="s">
        <v>93</v>
      </c>
      <c r="Q25" s="587"/>
    </row>
    <row r="26" spans="1:17" s="75" customFormat="1" ht="27" customHeight="1" x14ac:dyDescent="0.2">
      <c r="A26" s="98"/>
      <c r="B26" s="97">
        <v>4</v>
      </c>
      <c r="C26" s="75" t="s">
        <v>92</v>
      </c>
      <c r="L26" s="99">
        <f>B26</f>
        <v>4</v>
      </c>
      <c r="M26" s="592"/>
      <c r="N26" s="593"/>
      <c r="O26" s="594"/>
      <c r="P26" s="574" t="s">
        <v>91</v>
      </c>
      <c r="Q26" s="575"/>
    </row>
    <row r="27" spans="1:17" s="75" customFormat="1" ht="23.25" customHeight="1" x14ac:dyDescent="0.25">
      <c r="A27" s="98"/>
      <c r="B27" s="97" t="s">
        <v>90</v>
      </c>
      <c r="C27" s="75" t="s">
        <v>89</v>
      </c>
      <c r="O27" s="93" t="str">
        <f>B27</f>
        <v>5a.</v>
      </c>
      <c r="P27" s="576"/>
      <c r="Q27" s="577"/>
    </row>
    <row r="28" spans="1:17" s="75" customFormat="1" ht="23.25" customHeight="1" x14ac:dyDescent="0.25">
      <c r="A28" s="98"/>
      <c r="B28" s="97" t="s">
        <v>88</v>
      </c>
      <c r="C28" s="75" t="s">
        <v>87</v>
      </c>
      <c r="O28" s="93" t="str">
        <f>B28</f>
        <v>5b.</v>
      </c>
      <c r="P28" s="588"/>
      <c r="Q28" s="589"/>
    </row>
    <row r="29" spans="1:17" s="75" customFormat="1" ht="23.25" customHeight="1" x14ac:dyDescent="0.25">
      <c r="A29" s="98"/>
      <c r="B29" s="97" t="s">
        <v>86</v>
      </c>
      <c r="C29" s="75" t="s">
        <v>85</v>
      </c>
      <c r="O29" s="93" t="str">
        <f>B29</f>
        <v>5c.</v>
      </c>
      <c r="P29" s="576">
        <f>SUM(P27:P28)</f>
        <v>0</v>
      </c>
      <c r="Q29" s="577"/>
    </row>
    <row r="30" spans="1:17" ht="9" customHeight="1" thickBot="1" x14ac:dyDescent="0.2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6"/>
      <c r="P30" s="90"/>
      <c r="Q30" s="90"/>
    </row>
    <row r="31" spans="1:17" s="75" customFormat="1" ht="21" customHeight="1" thickTop="1" x14ac:dyDescent="0.25">
      <c r="B31" s="87" t="s">
        <v>84</v>
      </c>
      <c r="O31" s="95"/>
    </row>
    <row r="32" spans="1:17" s="75" customFormat="1" ht="28.5" customHeight="1" x14ac:dyDescent="0.25">
      <c r="B32" s="93">
        <v>6</v>
      </c>
      <c r="C32" s="75" t="s">
        <v>83</v>
      </c>
      <c r="E32" s="94"/>
      <c r="F32" s="94"/>
      <c r="G32" s="94"/>
      <c r="H32" s="94"/>
      <c r="I32" s="84"/>
      <c r="O32" s="91">
        <f>B32</f>
        <v>6</v>
      </c>
      <c r="P32" s="578">
        <v>0.23760000000000001</v>
      </c>
      <c r="Q32" s="579"/>
    </row>
    <row r="33" spans="2:17" s="75" customFormat="1" ht="28.5" customHeight="1" x14ac:dyDescent="0.25">
      <c r="B33" s="93">
        <v>7</v>
      </c>
      <c r="C33" s="75" t="s">
        <v>82</v>
      </c>
      <c r="E33" s="94"/>
      <c r="F33" s="94"/>
      <c r="G33" s="94"/>
      <c r="H33" s="94"/>
      <c r="I33" s="84"/>
      <c r="O33" s="91">
        <f>B33</f>
        <v>7</v>
      </c>
      <c r="P33" s="590"/>
      <c r="Q33" s="591"/>
    </row>
    <row r="34" spans="2:17" ht="28.5" customHeight="1" x14ac:dyDescent="0.25">
      <c r="B34" s="93">
        <v>8</v>
      </c>
      <c r="C34" s="75" t="s">
        <v>81</v>
      </c>
      <c r="E34" s="92"/>
      <c r="O34" s="91">
        <f>B34</f>
        <v>8</v>
      </c>
      <c r="P34" s="580"/>
      <c r="Q34" s="581"/>
    </row>
    <row r="35" spans="2:17" ht="12.6" customHeight="1" thickBot="1" x14ac:dyDescent="0.2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8.25" customHeight="1" thickTop="1" x14ac:dyDescent="0.2">
      <c r="B36" s="84"/>
      <c r="F36" s="88"/>
      <c r="G36" s="89"/>
      <c r="H36" s="88"/>
      <c r="I36" s="88"/>
    </row>
    <row r="37" spans="2:17" s="75" customFormat="1" ht="15.6" customHeight="1" x14ac:dyDescent="0.25">
      <c r="B37" s="87" t="s">
        <v>80</v>
      </c>
      <c r="C37" s="87"/>
    </row>
    <row r="38" spans="2:17" s="75" customFormat="1" ht="15.6" customHeight="1" x14ac:dyDescent="0.2">
      <c r="I38" s="86" t="s">
        <v>79</v>
      </c>
    </row>
    <row r="39" spans="2:17" s="84" customFormat="1" ht="15.6" customHeight="1" x14ac:dyDescent="0.2">
      <c r="B39" s="582" t="s">
        <v>78</v>
      </c>
      <c r="C39" s="583"/>
      <c r="D39" s="583"/>
      <c r="E39" s="583"/>
      <c r="F39" s="583"/>
      <c r="G39" s="583"/>
      <c r="H39" s="584"/>
      <c r="I39" s="582" t="s">
        <v>77</v>
      </c>
      <c r="J39" s="583"/>
      <c r="K39" s="584"/>
      <c r="L39" s="582" t="s">
        <v>76</v>
      </c>
      <c r="M39" s="584"/>
      <c r="N39" s="85" t="s">
        <v>75</v>
      </c>
      <c r="O39" s="582" t="s">
        <v>74</v>
      </c>
      <c r="P39" s="583"/>
      <c r="Q39" s="584"/>
    </row>
    <row r="40" spans="2:17" s="82" customFormat="1" ht="15.6" customHeight="1" x14ac:dyDescent="0.2">
      <c r="B40" s="529" t="s">
        <v>73</v>
      </c>
      <c r="C40" s="530"/>
      <c r="D40" s="530"/>
      <c r="E40" s="530"/>
      <c r="F40" s="530"/>
      <c r="G40" s="530"/>
      <c r="H40" s="531"/>
      <c r="I40" s="529" t="s">
        <v>72</v>
      </c>
      <c r="J40" s="530"/>
      <c r="K40" s="531"/>
      <c r="L40" s="529" t="s">
        <v>71</v>
      </c>
      <c r="M40" s="531"/>
      <c r="N40" s="83" t="s">
        <v>70</v>
      </c>
      <c r="O40" s="529" t="s">
        <v>69</v>
      </c>
      <c r="P40" s="530"/>
      <c r="Q40" s="531"/>
    </row>
    <row r="41" spans="2:17" s="63" customFormat="1" ht="28.5" customHeight="1" x14ac:dyDescent="0.2">
      <c r="B41" s="546"/>
      <c r="C41" s="547"/>
      <c r="D41" s="547"/>
      <c r="E41" s="547"/>
      <c r="F41" s="547"/>
      <c r="G41" s="547"/>
      <c r="H41" s="548"/>
      <c r="I41" s="546"/>
      <c r="J41" s="547"/>
      <c r="K41" s="548"/>
      <c r="L41" s="546"/>
      <c r="M41" s="548"/>
      <c r="N41" s="81"/>
      <c r="O41" s="546"/>
      <c r="P41" s="547"/>
      <c r="Q41" s="548"/>
    </row>
    <row r="42" spans="2:17" s="63" customFormat="1" ht="28.5" customHeight="1" x14ac:dyDescent="0.2">
      <c r="B42" s="546"/>
      <c r="C42" s="547"/>
      <c r="D42" s="547"/>
      <c r="E42" s="547"/>
      <c r="F42" s="547"/>
      <c r="G42" s="547"/>
      <c r="H42" s="548"/>
      <c r="I42" s="546"/>
      <c r="J42" s="547"/>
      <c r="K42" s="548"/>
      <c r="L42" s="546"/>
      <c r="M42" s="548"/>
      <c r="N42" s="81"/>
      <c r="O42" s="546"/>
      <c r="P42" s="547"/>
      <c r="Q42" s="548"/>
    </row>
    <row r="43" spans="2:17" s="63" customFormat="1" ht="12.75" customHeight="1" thickBot="1" x14ac:dyDescent="0.25">
      <c r="B43" s="80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8"/>
      <c r="O43" s="77"/>
      <c r="P43" s="77"/>
      <c r="Q43" s="77"/>
    </row>
    <row r="44" spans="2:17" s="63" customFormat="1" ht="28.5" customHeight="1" thickTop="1" x14ac:dyDescent="0.25">
      <c r="B44" s="76" t="s">
        <v>68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72"/>
      <c r="P44" s="72"/>
      <c r="Q44" s="72"/>
    </row>
    <row r="45" spans="2:17" s="63" customFormat="1" ht="28.5" customHeight="1" x14ac:dyDescent="0.2">
      <c r="B45" s="542" t="s">
        <v>67</v>
      </c>
      <c r="C45" s="543"/>
      <c r="D45" s="543"/>
      <c r="E45" s="543"/>
      <c r="F45" s="543"/>
      <c r="G45" s="543"/>
      <c r="H45" s="544"/>
      <c r="I45" s="532" t="s">
        <v>66</v>
      </c>
      <c r="J45" s="533"/>
      <c r="K45" s="534" t="s">
        <v>65</v>
      </c>
      <c r="L45" s="535"/>
      <c r="M45" s="535"/>
      <c r="N45" s="536"/>
      <c r="O45" s="537" t="s">
        <v>64</v>
      </c>
      <c r="P45" s="538"/>
      <c r="Q45" s="539"/>
    </row>
    <row r="46" spans="2:17" s="63" customFormat="1" ht="28.5" customHeight="1" x14ac:dyDescent="0.2">
      <c r="B46" s="549">
        <v>1</v>
      </c>
      <c r="C46" s="550"/>
      <c r="D46" s="550"/>
      <c r="E46" s="550"/>
      <c r="F46" s="550"/>
      <c r="G46" s="550"/>
      <c r="H46" s="551"/>
      <c r="I46" s="540"/>
      <c r="J46" s="541"/>
      <c r="K46" s="540"/>
      <c r="L46" s="545"/>
      <c r="M46" s="545"/>
      <c r="N46" s="541"/>
      <c r="O46" s="540"/>
      <c r="P46" s="545"/>
      <c r="Q46" s="541"/>
    </row>
    <row r="47" spans="2:17" s="63" customFormat="1" ht="28.5" customHeight="1" x14ac:dyDescent="0.2">
      <c r="B47" s="549">
        <v>2</v>
      </c>
      <c r="C47" s="550"/>
      <c r="D47" s="550"/>
      <c r="E47" s="550"/>
      <c r="F47" s="550"/>
      <c r="G47" s="550"/>
      <c r="H47" s="551"/>
      <c r="I47" s="540"/>
      <c r="J47" s="541"/>
      <c r="K47" s="546"/>
      <c r="L47" s="547"/>
      <c r="M47" s="547"/>
      <c r="N47" s="548"/>
      <c r="O47" s="546"/>
      <c r="P47" s="547"/>
      <c r="Q47" s="548"/>
    </row>
    <row r="48" spans="2:17" s="63" customFormat="1" ht="10.5" customHeight="1" x14ac:dyDescent="0.2">
      <c r="B48" s="585"/>
      <c r="C48" s="585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</row>
    <row r="49" spans="2:17" s="63" customFormat="1" ht="13.5" customHeight="1" x14ac:dyDescent="0.2">
      <c r="B49" s="75" t="s">
        <v>63</v>
      </c>
      <c r="C49" s="74"/>
      <c r="D49" s="74"/>
      <c r="E49" s="74"/>
      <c r="F49" s="74"/>
      <c r="G49" s="74"/>
      <c r="H49" s="74"/>
      <c r="I49" s="72"/>
      <c r="J49" s="72"/>
      <c r="K49" s="72"/>
      <c r="L49" s="72"/>
      <c r="M49" s="72"/>
      <c r="N49" s="73"/>
      <c r="O49" s="72"/>
      <c r="P49" s="72"/>
      <c r="Q49" s="72"/>
    </row>
    <row r="50" spans="2:17" s="63" customFormat="1" ht="14.25" customHeight="1" x14ac:dyDescent="0.2">
      <c r="B50" s="75" t="s">
        <v>62</v>
      </c>
      <c r="C50" s="74"/>
      <c r="D50" s="74"/>
      <c r="E50" s="74"/>
      <c r="F50" s="74"/>
      <c r="G50" s="74"/>
      <c r="H50" s="74"/>
      <c r="I50" s="72"/>
      <c r="J50" s="72"/>
      <c r="K50" s="72"/>
      <c r="L50" s="72"/>
      <c r="M50" s="72"/>
      <c r="N50" s="73"/>
      <c r="O50" s="72"/>
      <c r="P50" s="72"/>
      <c r="Q50" s="72"/>
    </row>
    <row r="51" spans="2:17" s="63" customFormat="1" ht="14.25" customHeight="1" x14ac:dyDescent="0.2">
      <c r="B51" s="75" t="s">
        <v>61</v>
      </c>
      <c r="C51" s="74"/>
      <c r="D51" s="74"/>
      <c r="E51" s="74"/>
      <c r="F51" s="74"/>
      <c r="G51" s="74"/>
      <c r="H51" s="74"/>
      <c r="I51" s="72"/>
      <c r="J51" s="72"/>
      <c r="K51" s="72"/>
      <c r="L51" s="72"/>
      <c r="M51" s="72"/>
      <c r="N51" s="73"/>
      <c r="O51" s="72"/>
      <c r="P51" s="72"/>
      <c r="Q51" s="72"/>
    </row>
    <row r="52" spans="2:17" s="63" customFormat="1" ht="18" customHeight="1" x14ac:dyDescent="0.2">
      <c r="B52" s="71" t="s">
        <v>60</v>
      </c>
      <c r="C52" s="70"/>
      <c r="D52" s="70"/>
      <c r="E52" s="70"/>
      <c r="F52" s="70"/>
      <c r="G52" s="70"/>
      <c r="H52" s="70"/>
      <c r="I52" s="70"/>
      <c r="J52" s="69"/>
      <c r="K52" s="69"/>
      <c r="L52" s="69"/>
      <c r="M52" s="68"/>
      <c r="N52" s="59"/>
      <c r="O52" s="59"/>
      <c r="P52" s="59"/>
      <c r="Q52" s="59"/>
    </row>
    <row r="53" spans="2:17" s="63" customFormat="1" ht="14.25" customHeight="1" thickBot="1" x14ac:dyDescent="0.25">
      <c r="B53" s="67"/>
      <c r="C53" s="66"/>
      <c r="D53" s="66"/>
      <c r="E53" s="66"/>
      <c r="F53" s="66"/>
      <c r="G53" s="66"/>
      <c r="H53" s="66"/>
      <c r="I53" s="64"/>
      <c r="J53" s="64"/>
      <c r="K53" s="64"/>
      <c r="L53" s="64"/>
      <c r="M53" s="64"/>
      <c r="N53" s="65"/>
      <c r="O53" s="64"/>
      <c r="P53" s="64"/>
      <c r="Q53" s="64"/>
    </row>
    <row r="54" spans="2:17" ht="18" customHeight="1" thickTop="1" x14ac:dyDescent="0.2">
      <c r="B54" s="62" t="s">
        <v>59</v>
      </c>
      <c r="E54" s="61" t="s">
        <v>58</v>
      </c>
    </row>
    <row r="55" spans="2:17" ht="21" customHeight="1" x14ac:dyDescent="0.25">
      <c r="B55" s="573" t="s">
        <v>57</v>
      </c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3"/>
      <c r="Q55" s="573"/>
    </row>
    <row r="56" spans="2:17" x14ac:dyDescent="0.2"/>
    <row r="57" spans="2:17" ht="8.4499999999999993" customHeight="1" x14ac:dyDescent="0.2"/>
    <row r="70" spans="2:12" hidden="1" x14ac:dyDescent="0.2">
      <c r="B70" s="60"/>
      <c r="L70" s="60"/>
    </row>
  </sheetData>
  <mergeCells count="68">
    <mergeCell ref="P25:Q25"/>
    <mergeCell ref="P28:Q28"/>
    <mergeCell ref="L40:M40"/>
    <mergeCell ref="O39:Q39"/>
    <mergeCell ref="P33:Q33"/>
    <mergeCell ref="L39:M39"/>
    <mergeCell ref="M26:O26"/>
    <mergeCell ref="B55:Q55"/>
    <mergeCell ref="P26:Q26"/>
    <mergeCell ref="B41:H41"/>
    <mergeCell ref="B42:H42"/>
    <mergeCell ref="P29:Q29"/>
    <mergeCell ref="P32:Q32"/>
    <mergeCell ref="P34:Q34"/>
    <mergeCell ref="P27:Q27"/>
    <mergeCell ref="O41:Q41"/>
    <mergeCell ref="B39:H39"/>
    <mergeCell ref="L41:M41"/>
    <mergeCell ref="L42:M42"/>
    <mergeCell ref="I41:K41"/>
    <mergeCell ref="I39:K39"/>
    <mergeCell ref="I40:K40"/>
    <mergeCell ref="B48:Q48"/>
    <mergeCell ref="P1:Q1"/>
    <mergeCell ref="B3:N3"/>
    <mergeCell ref="O2:Q2"/>
    <mergeCell ref="L15:N15"/>
    <mergeCell ref="D11:G11"/>
    <mergeCell ref="G14:J14"/>
    <mergeCell ref="L14:N14"/>
    <mergeCell ref="C8:G8"/>
    <mergeCell ref="B1:M2"/>
    <mergeCell ref="P12:Q12"/>
    <mergeCell ref="G15:I15"/>
    <mergeCell ref="P13:Q13"/>
    <mergeCell ref="P14:Q14"/>
    <mergeCell ref="H13:J13"/>
    <mergeCell ref="D10:H10"/>
    <mergeCell ref="B13:E13"/>
    <mergeCell ref="C9:H9"/>
    <mergeCell ref="O42:Q42"/>
    <mergeCell ref="I12:K12"/>
    <mergeCell ref="L12:M12"/>
    <mergeCell ref="B14:E14"/>
    <mergeCell ref="M24:O24"/>
    <mergeCell ref="M25:O25"/>
    <mergeCell ref="I42:K42"/>
    <mergeCell ref="O40:Q40"/>
    <mergeCell ref="M22:O22"/>
    <mergeCell ref="M23:O23"/>
    <mergeCell ref="P21:Q21"/>
    <mergeCell ref="P20:Q20"/>
    <mergeCell ref="M20:O20"/>
    <mergeCell ref="M21:O21"/>
    <mergeCell ref="B12:H12"/>
    <mergeCell ref="I47:J47"/>
    <mergeCell ref="B45:H45"/>
    <mergeCell ref="O46:Q46"/>
    <mergeCell ref="O47:Q47"/>
    <mergeCell ref="K47:N47"/>
    <mergeCell ref="B46:H46"/>
    <mergeCell ref="B47:H47"/>
    <mergeCell ref="K46:N46"/>
    <mergeCell ref="B40:H40"/>
    <mergeCell ref="I45:J45"/>
    <mergeCell ref="K45:N45"/>
    <mergeCell ref="O45:Q45"/>
    <mergeCell ref="I46:J46"/>
  </mergeCells>
  <hyperlinks>
    <hyperlink ref="P14" r:id="rId1"/>
  </hyperlinks>
  <printOptions horizontalCentered="1" verticalCentered="1" gridLinesSet="0"/>
  <pageMargins left="0" right="0" top="0" bottom="0.5" header="0.25" footer="0.25"/>
  <pageSetup scale="74" firstPageNumber="119" orientation="portrait" useFirstPageNumber="1" horizontalDpi="300" verticalDpi="300" r:id="rId2"/>
  <headerFooter alignWithMargins="0">
    <oddFooter>&amp;C
&amp;R&amp;6ED 50    &amp;12&amp;P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1"/>
  <sheetViews>
    <sheetView zoomScaleNormal="100" workbookViewId="0">
      <selection activeCell="F7" sqref="F7"/>
    </sheetView>
  </sheetViews>
  <sheetFormatPr defaultColWidth="0" defaultRowHeight="15.75" zeroHeight="1" x14ac:dyDescent="0.25"/>
  <cols>
    <col min="1" max="1" width="3.7109375" style="140" customWidth="1"/>
    <col min="2" max="2" width="15" style="259" customWidth="1"/>
    <col min="3" max="3" width="11.28515625" style="259" bestFit="1" customWidth="1"/>
    <col min="4" max="4" width="12.140625" style="260" bestFit="1" customWidth="1"/>
    <col min="5" max="5" width="35" customWidth="1"/>
    <col min="6" max="8" width="14" style="3" customWidth="1"/>
    <col min="9" max="9" width="3.5703125" customWidth="1"/>
    <col min="10" max="10" width="4" customWidth="1"/>
  </cols>
  <sheetData>
    <row r="1" spans="1:10" x14ac:dyDescent="0.25">
      <c r="D1" s="624" t="s">
        <v>171</v>
      </c>
      <c r="E1" s="624"/>
      <c r="F1" s="624"/>
    </row>
    <row r="2" spans="1:10" x14ac:dyDescent="0.25">
      <c r="B2" s="300" t="s">
        <v>135</v>
      </c>
      <c r="D2" s="685" t="s">
        <v>172</v>
      </c>
      <c r="E2" s="685"/>
      <c r="F2" s="685"/>
    </row>
    <row r="3" spans="1:10" x14ac:dyDescent="0.25">
      <c r="B3" s="300" t="s">
        <v>173</v>
      </c>
      <c r="D3" s="675" t="s">
        <v>239</v>
      </c>
      <c r="E3" s="675"/>
      <c r="F3" s="675"/>
      <c r="G3" s="306" t="s">
        <v>175</v>
      </c>
    </row>
    <row r="4" spans="1:10" ht="15" x14ac:dyDescent="0.2">
      <c r="A4" s="162"/>
      <c r="B4" s="301"/>
      <c r="C4" s="301"/>
      <c r="D4" s="687"/>
      <c r="E4" s="687"/>
      <c r="F4" s="687"/>
      <c r="G4" s="688"/>
      <c r="H4" s="689"/>
      <c r="I4" s="689"/>
    </row>
    <row r="5" spans="1:10" ht="12.6" customHeight="1" x14ac:dyDescent="0.2">
      <c r="A5" s="608"/>
      <c r="B5" s="701" t="s">
        <v>140</v>
      </c>
      <c r="C5" s="702"/>
      <c r="D5" s="703"/>
      <c r="E5" s="696" t="s">
        <v>176</v>
      </c>
      <c r="F5" s="732" t="s">
        <v>504</v>
      </c>
      <c r="G5" s="733"/>
      <c r="H5" s="734"/>
      <c r="I5" s="596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697"/>
      <c r="F6" s="735"/>
      <c r="G6" s="736"/>
      <c r="H6" s="737"/>
      <c r="I6" s="597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697"/>
      <c r="F7" s="307" t="s">
        <v>432</v>
      </c>
      <c r="G7" s="307" t="s">
        <v>177</v>
      </c>
      <c r="H7" s="307" t="s">
        <v>178</v>
      </c>
      <c r="I7" s="597"/>
    </row>
    <row r="8" spans="1:10" ht="12.6" customHeight="1" x14ac:dyDescent="0.2">
      <c r="A8" s="610"/>
      <c r="B8" s="605"/>
      <c r="C8" s="602"/>
      <c r="D8" s="602"/>
      <c r="E8" s="698"/>
      <c r="F8" s="275" t="s">
        <v>179</v>
      </c>
      <c r="G8" s="275" t="s">
        <v>180</v>
      </c>
      <c r="H8" s="275" t="s">
        <v>181</v>
      </c>
      <c r="I8" s="598"/>
    </row>
    <row r="9" spans="1:10" s="165" customFormat="1" ht="12" customHeight="1" x14ac:dyDescent="0.2">
      <c r="A9" s="147"/>
      <c r="B9" s="622"/>
      <c r="C9" s="622"/>
      <c r="D9" s="622"/>
      <c r="E9" s="193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303"/>
      <c r="C10" s="303"/>
      <c r="D10" s="303"/>
      <c r="E10" s="152">
        <v>1</v>
      </c>
      <c r="F10" s="308"/>
      <c r="G10" s="308"/>
      <c r="H10" s="308"/>
      <c r="I10" s="149">
        <v>1</v>
      </c>
      <c r="J10" s="149"/>
    </row>
    <row r="11" spans="1:10" s="165" customFormat="1" ht="12" customHeight="1" x14ac:dyDescent="0.2">
      <c r="A11" s="149">
        <v>2</v>
      </c>
      <c r="B11" s="303"/>
      <c r="C11" s="303"/>
      <c r="D11" s="303"/>
      <c r="E11" s="194">
        <v>2</v>
      </c>
      <c r="F11" s="308"/>
      <c r="G11" s="308"/>
      <c r="H11" s="308"/>
      <c r="I11" s="149">
        <v>2</v>
      </c>
      <c r="J11" s="149"/>
    </row>
    <row r="12" spans="1:10" s="165" customFormat="1" ht="12" customHeight="1" x14ac:dyDescent="0.2">
      <c r="A12" s="149">
        <v>3</v>
      </c>
      <c r="B12" s="303"/>
      <c r="C12" s="303"/>
      <c r="D12" s="303"/>
      <c r="E12" s="152">
        <v>3</v>
      </c>
      <c r="F12" s="308"/>
      <c r="G12" s="308"/>
      <c r="H12" s="308"/>
      <c r="I12" s="149">
        <v>3</v>
      </c>
      <c r="J12" s="149"/>
    </row>
    <row r="13" spans="1:10" s="165" customFormat="1" ht="12" customHeight="1" x14ac:dyDescent="0.2">
      <c r="A13" s="149">
        <v>4</v>
      </c>
      <c r="B13" s="303"/>
      <c r="C13" s="303"/>
      <c r="D13" s="303"/>
      <c r="E13" s="152">
        <v>4</v>
      </c>
      <c r="F13" s="308"/>
      <c r="G13" s="308"/>
      <c r="H13" s="308"/>
      <c r="I13" s="149">
        <v>4</v>
      </c>
      <c r="J13" s="149"/>
    </row>
    <row r="14" spans="1:10" s="165" customFormat="1" ht="12" customHeight="1" x14ac:dyDescent="0.2">
      <c r="A14" s="149">
        <v>5</v>
      </c>
      <c r="B14" s="303"/>
      <c r="C14" s="303"/>
      <c r="D14" s="303"/>
      <c r="E14" s="152">
        <v>5</v>
      </c>
      <c r="F14" s="308"/>
      <c r="G14" s="308"/>
      <c r="H14" s="308"/>
      <c r="I14" s="149">
        <v>5</v>
      </c>
      <c r="J14" s="149"/>
    </row>
    <row r="15" spans="1:10" s="165" customFormat="1" ht="12" customHeight="1" x14ac:dyDescent="0.2">
      <c r="A15" s="149">
        <v>6</v>
      </c>
      <c r="B15" s="303"/>
      <c r="C15" s="303"/>
      <c r="D15" s="303"/>
      <c r="E15" s="152">
        <v>6</v>
      </c>
      <c r="F15" s="308"/>
      <c r="G15" s="308"/>
      <c r="H15" s="308"/>
      <c r="I15" s="149">
        <v>6</v>
      </c>
      <c r="J15" s="149"/>
    </row>
    <row r="16" spans="1:10" s="170" customFormat="1" ht="12" customHeight="1" x14ac:dyDescent="0.2">
      <c r="A16" s="149">
        <v>7</v>
      </c>
      <c r="B16" s="364">
        <f t="shared" ref="B16:D16" si="0">SUM(B10:B15)</f>
        <v>0</v>
      </c>
      <c r="C16" s="364">
        <f t="shared" si="0"/>
        <v>0</v>
      </c>
      <c r="D16" s="364">
        <f t="shared" si="0"/>
        <v>0</v>
      </c>
      <c r="E16" s="195" t="s">
        <v>240</v>
      </c>
      <c r="F16" s="364">
        <f>SUM(F10:F15)</f>
        <v>0</v>
      </c>
      <c r="G16" s="364">
        <f t="shared" ref="G16:H16" si="1">SUM(G10:G15)</f>
        <v>0</v>
      </c>
      <c r="H16" s="364">
        <f t="shared" si="1"/>
        <v>0</v>
      </c>
      <c r="I16" s="149">
        <v>7</v>
      </c>
      <c r="J16" s="169"/>
    </row>
    <row r="17" spans="1:10" s="165" customFormat="1" ht="12" customHeight="1" x14ac:dyDescent="0.2">
      <c r="A17" s="147" t="s">
        <v>47</v>
      </c>
      <c r="B17" s="720"/>
      <c r="C17" s="720"/>
      <c r="D17" s="720"/>
      <c r="E17" s="193" t="s">
        <v>184</v>
      </c>
      <c r="F17" s="623"/>
      <c r="G17" s="623"/>
      <c r="H17" s="623"/>
      <c r="I17" s="147"/>
      <c r="J17" s="149"/>
    </row>
    <row r="18" spans="1:10" s="165" customFormat="1" ht="12" customHeight="1" x14ac:dyDescent="0.2">
      <c r="A18" s="149">
        <v>8</v>
      </c>
      <c r="B18" s="303">
        <v>3000</v>
      </c>
      <c r="C18" s="303">
        <v>3003</v>
      </c>
      <c r="D18" s="303">
        <v>3000</v>
      </c>
      <c r="E18" s="152" t="s">
        <v>241</v>
      </c>
      <c r="F18" s="276">
        <v>2000</v>
      </c>
      <c r="G18" s="276"/>
      <c r="H18" s="276">
        <f>'18-Lib Detl Req'!L13</f>
        <v>0</v>
      </c>
      <c r="I18" s="149"/>
      <c r="J18" s="149"/>
    </row>
    <row r="19" spans="1:10" s="165" customFormat="1" ht="12" customHeight="1" x14ac:dyDescent="0.2">
      <c r="A19" s="149">
        <v>9</v>
      </c>
      <c r="B19" s="303"/>
      <c r="C19" s="303"/>
      <c r="D19" s="303"/>
      <c r="E19" s="152">
        <v>9</v>
      </c>
      <c r="F19" s="276"/>
      <c r="G19" s="276"/>
      <c r="H19" s="276"/>
      <c r="I19" s="149"/>
      <c r="J19" s="149"/>
    </row>
    <row r="20" spans="1:10" s="165" customFormat="1" ht="12" customHeight="1" x14ac:dyDescent="0.2">
      <c r="A20" s="149">
        <v>10</v>
      </c>
      <c r="B20" s="303"/>
      <c r="C20" s="303"/>
      <c r="D20" s="303"/>
      <c r="E20" s="152">
        <v>10</v>
      </c>
      <c r="F20" s="276"/>
      <c r="G20" s="276"/>
      <c r="H20" s="276"/>
      <c r="I20" s="149"/>
      <c r="J20" s="149"/>
    </row>
    <row r="21" spans="1:10" s="165" customFormat="1" ht="12" customHeight="1" x14ac:dyDescent="0.2">
      <c r="A21" s="149">
        <v>11</v>
      </c>
      <c r="B21" s="303"/>
      <c r="C21" s="303"/>
      <c r="D21" s="303"/>
      <c r="E21" s="152">
        <v>11</v>
      </c>
      <c r="F21" s="276"/>
      <c r="G21" s="276"/>
      <c r="H21" s="276"/>
      <c r="I21" s="149"/>
      <c r="J21" s="149"/>
    </row>
    <row r="22" spans="1:10" s="165" customFormat="1" ht="12" customHeight="1" x14ac:dyDescent="0.2">
      <c r="A22" s="149">
        <v>12</v>
      </c>
      <c r="B22" s="303"/>
      <c r="C22" s="303"/>
      <c r="D22" s="303"/>
      <c r="E22" s="152">
        <v>12</v>
      </c>
      <c r="F22" s="276"/>
      <c r="G22" s="276"/>
      <c r="H22" s="276"/>
      <c r="I22" s="149"/>
      <c r="J22" s="149"/>
    </row>
    <row r="23" spans="1:10" s="165" customFormat="1" ht="12" customHeight="1" x14ac:dyDescent="0.2">
      <c r="A23" s="149">
        <v>13</v>
      </c>
      <c r="B23" s="303"/>
      <c r="C23" s="303"/>
      <c r="D23" s="303"/>
      <c r="E23" s="152">
        <v>13</v>
      </c>
      <c r="F23" s="276"/>
      <c r="G23" s="276"/>
      <c r="H23" s="276"/>
      <c r="I23" s="149"/>
      <c r="J23" s="149"/>
    </row>
    <row r="24" spans="1:10" s="170" customFormat="1" ht="12" customHeight="1" x14ac:dyDescent="0.2">
      <c r="A24" s="149">
        <v>14</v>
      </c>
      <c r="B24" s="277">
        <f t="shared" ref="B24:D24" si="2">SUM(B18:B23)</f>
        <v>3000</v>
      </c>
      <c r="C24" s="277">
        <f t="shared" si="2"/>
        <v>3003</v>
      </c>
      <c r="D24" s="277">
        <f t="shared" si="2"/>
        <v>3000</v>
      </c>
      <c r="E24" s="195" t="s">
        <v>185</v>
      </c>
      <c r="F24" s="277">
        <f>SUM(F18:F23)</f>
        <v>2000</v>
      </c>
      <c r="G24" s="277">
        <f>SUM(G18:G23)</f>
        <v>0</v>
      </c>
      <c r="H24" s="277">
        <f t="shared" ref="H24" si="3">SUM(H18:H23)</f>
        <v>0</v>
      </c>
      <c r="I24" s="149"/>
      <c r="J24" s="169"/>
    </row>
    <row r="25" spans="1:10" s="165" customFormat="1" ht="12" customHeight="1" x14ac:dyDescent="0.2">
      <c r="A25" s="147" t="s">
        <v>47</v>
      </c>
      <c r="B25" s="720"/>
      <c r="C25" s="720"/>
      <c r="D25" s="720"/>
      <c r="E25" s="193" t="s">
        <v>186</v>
      </c>
      <c r="F25" s="623"/>
      <c r="G25" s="623"/>
      <c r="H25" s="623"/>
      <c r="I25" s="147"/>
      <c r="J25" s="149"/>
    </row>
    <row r="26" spans="1:10" s="165" customFormat="1" ht="12" customHeight="1" x14ac:dyDescent="0.2">
      <c r="A26" s="149">
        <v>15</v>
      </c>
      <c r="B26" s="303"/>
      <c r="C26" s="303"/>
      <c r="D26" s="303"/>
      <c r="E26" s="152">
        <v>15</v>
      </c>
      <c r="F26" s="308"/>
      <c r="G26" s="308"/>
      <c r="H26" s="308"/>
      <c r="I26" s="149"/>
      <c r="J26" s="149"/>
    </row>
    <row r="27" spans="1:10" s="165" customFormat="1" ht="12" customHeight="1" x14ac:dyDescent="0.2">
      <c r="A27" s="149">
        <v>16</v>
      </c>
      <c r="B27" s="303"/>
      <c r="C27" s="303"/>
      <c r="D27" s="303"/>
      <c r="E27" s="152">
        <v>16</v>
      </c>
      <c r="F27" s="308"/>
      <c r="G27" s="308"/>
      <c r="H27" s="308"/>
      <c r="I27" s="149"/>
      <c r="J27" s="149"/>
    </row>
    <row r="28" spans="1:10" s="165" customFormat="1" ht="12" customHeight="1" x14ac:dyDescent="0.2">
      <c r="A28" s="149">
        <v>17</v>
      </c>
      <c r="B28" s="303" t="s">
        <v>47</v>
      </c>
      <c r="C28" s="303"/>
      <c r="D28" s="303"/>
      <c r="E28" s="152">
        <v>17</v>
      </c>
      <c r="F28" s="308"/>
      <c r="G28" s="308"/>
      <c r="H28" s="308"/>
      <c r="I28" s="149"/>
      <c r="J28" s="149"/>
    </row>
    <row r="29" spans="1:10" s="165" customFormat="1" ht="12" customHeight="1" x14ac:dyDescent="0.2">
      <c r="A29" s="149">
        <v>18</v>
      </c>
      <c r="B29" s="303"/>
      <c r="C29" s="303"/>
      <c r="D29" s="303"/>
      <c r="E29" s="152">
        <v>18</v>
      </c>
      <c r="F29" s="308"/>
      <c r="G29" s="308"/>
      <c r="H29" s="308"/>
      <c r="I29" s="149"/>
      <c r="J29" s="149"/>
    </row>
    <row r="30" spans="1:10" s="165" customFormat="1" ht="12" customHeight="1" x14ac:dyDescent="0.2">
      <c r="A30" s="149">
        <v>19</v>
      </c>
      <c r="B30" s="303"/>
      <c r="C30" s="303"/>
      <c r="D30" s="303"/>
      <c r="E30" s="152">
        <v>19</v>
      </c>
      <c r="F30" s="308"/>
      <c r="G30" s="308"/>
      <c r="H30" s="308"/>
      <c r="I30" s="149"/>
      <c r="J30" s="149"/>
    </row>
    <row r="31" spans="1:10" s="165" customFormat="1" ht="12" customHeight="1" x14ac:dyDescent="0.2">
      <c r="A31" s="149">
        <v>20</v>
      </c>
      <c r="B31" s="303"/>
      <c r="C31" s="303"/>
      <c r="D31" s="303"/>
      <c r="E31" s="152">
        <v>20</v>
      </c>
      <c r="F31" s="308"/>
      <c r="G31" s="308"/>
      <c r="H31" s="308"/>
      <c r="I31" s="149"/>
      <c r="J31" s="149"/>
    </row>
    <row r="32" spans="1:10" s="170" customFormat="1" ht="12" customHeight="1" x14ac:dyDescent="0.2">
      <c r="A32" s="149">
        <v>21</v>
      </c>
      <c r="B32" s="277">
        <f t="shared" ref="B32" si="4">SUM(B26:B31)</f>
        <v>0</v>
      </c>
      <c r="C32" s="277">
        <f t="shared" ref="C32" si="5">SUM(C26:C31)</f>
        <v>0</v>
      </c>
      <c r="D32" s="277">
        <f t="shared" ref="D32" si="6">SUM(D26:D31)</f>
        <v>0</v>
      </c>
      <c r="E32" s="195" t="s">
        <v>189</v>
      </c>
      <c r="F32" s="277">
        <f>SUM(F26:F31)</f>
        <v>0</v>
      </c>
      <c r="G32" s="277">
        <f t="shared" ref="G32:H32" si="7">SUM(G26:G31)</f>
        <v>0</v>
      </c>
      <c r="H32" s="277">
        <f t="shared" si="7"/>
        <v>0</v>
      </c>
      <c r="I32" s="149"/>
      <c r="J32" s="169"/>
    </row>
    <row r="33" spans="1:10" s="165" customFormat="1" ht="12" customHeight="1" x14ac:dyDescent="0.2">
      <c r="A33" s="171" t="s">
        <v>47</v>
      </c>
      <c r="B33" s="720"/>
      <c r="C33" s="720"/>
      <c r="D33" s="720"/>
      <c r="E33" s="193" t="s">
        <v>190</v>
      </c>
      <c r="F33" s="623"/>
      <c r="G33" s="623"/>
      <c r="H33" s="623"/>
      <c r="I33" s="147"/>
      <c r="J33" s="149"/>
    </row>
    <row r="34" spans="1:10" s="165" customFormat="1" ht="12" customHeight="1" x14ac:dyDescent="0.2">
      <c r="A34" s="149">
        <v>22</v>
      </c>
      <c r="B34" s="304"/>
      <c r="C34" s="304"/>
      <c r="D34" s="304"/>
      <c r="E34" s="152">
        <v>22</v>
      </c>
      <c r="F34" s="309"/>
      <c r="G34" s="309"/>
      <c r="H34" s="309"/>
      <c r="I34" s="149"/>
      <c r="J34" s="149"/>
    </row>
    <row r="35" spans="1:10" s="165" customFormat="1" ht="12" customHeight="1" x14ac:dyDescent="0.2">
      <c r="A35" s="149">
        <v>23</v>
      </c>
      <c r="B35" s="304"/>
      <c r="C35" s="304"/>
      <c r="D35" s="304"/>
      <c r="E35" s="152">
        <v>23</v>
      </c>
      <c r="F35" s="309"/>
      <c r="G35" s="309"/>
      <c r="H35" s="309"/>
      <c r="I35" s="149"/>
      <c r="J35" s="149"/>
    </row>
    <row r="36" spans="1:10" s="165" customFormat="1" ht="12" customHeight="1" x14ac:dyDescent="0.2">
      <c r="A36" s="149">
        <v>24</v>
      </c>
      <c r="B36" s="304"/>
      <c r="C36" s="304"/>
      <c r="D36" s="304"/>
      <c r="E36" s="152">
        <v>24</v>
      </c>
      <c r="F36" s="309"/>
      <c r="G36" s="309"/>
      <c r="H36" s="309"/>
      <c r="I36" s="149"/>
      <c r="J36" s="149"/>
    </row>
    <row r="37" spans="1:10" s="165" customFormat="1" ht="12" customHeight="1" x14ac:dyDescent="0.2">
      <c r="A37" s="149">
        <v>25</v>
      </c>
      <c r="B37" s="304"/>
      <c r="C37" s="304"/>
      <c r="D37" s="304"/>
      <c r="E37" s="149" t="s">
        <v>192</v>
      </c>
      <c r="F37" s="276">
        <v>5100</v>
      </c>
      <c r="G37" s="309"/>
      <c r="H37" s="309"/>
      <c r="I37" s="149"/>
      <c r="J37" s="149"/>
    </row>
    <row r="38" spans="1:10" s="170" customFormat="1" ht="12" customHeight="1" x14ac:dyDescent="0.2">
      <c r="A38" s="149">
        <v>26</v>
      </c>
      <c r="B38" s="305"/>
      <c r="C38" s="305"/>
      <c r="D38" s="305"/>
      <c r="E38" s="195" t="s">
        <v>193</v>
      </c>
      <c r="F38" s="310"/>
      <c r="G38" s="310"/>
      <c r="H38" s="310"/>
      <c r="I38" s="149"/>
      <c r="J38" s="169"/>
    </row>
    <row r="39" spans="1:10" s="165" customFormat="1" ht="12" customHeight="1" x14ac:dyDescent="0.2">
      <c r="A39" s="149">
        <v>27</v>
      </c>
      <c r="B39" s="276">
        <f t="shared" ref="B39:D39" si="8">B16+B24+B32+B38</f>
        <v>3000</v>
      </c>
      <c r="C39" s="276">
        <f t="shared" si="8"/>
        <v>3003</v>
      </c>
      <c r="D39" s="276">
        <f t="shared" si="8"/>
        <v>3000</v>
      </c>
      <c r="E39" s="196" t="s">
        <v>194</v>
      </c>
      <c r="F39" s="276">
        <f>F16+F24+F32+F38+F37</f>
        <v>7100</v>
      </c>
      <c r="G39" s="276">
        <f t="shared" ref="G39:H39" si="9">G16+G24+G32+G38</f>
        <v>0</v>
      </c>
      <c r="H39" s="276">
        <f t="shared" si="9"/>
        <v>0</v>
      </c>
      <c r="I39" s="149"/>
      <c r="J39" s="149"/>
    </row>
    <row r="40" spans="1:10" s="165" customFormat="1" ht="12" customHeight="1" thickBot="1" x14ac:dyDescent="0.25">
      <c r="A40" s="154">
        <v>28</v>
      </c>
      <c r="B40" s="303">
        <v>7825</v>
      </c>
      <c r="C40" s="303">
        <v>5104</v>
      </c>
      <c r="D40" s="303">
        <v>7820</v>
      </c>
      <c r="E40" s="197" t="s">
        <v>195</v>
      </c>
      <c r="F40" s="276"/>
      <c r="G40" s="276"/>
      <c r="H40" s="276"/>
      <c r="I40" s="154"/>
      <c r="J40" s="149"/>
    </row>
    <row r="41" spans="1:10" s="170" customFormat="1" ht="12" customHeight="1" thickBot="1" x14ac:dyDescent="0.25">
      <c r="A41" s="174">
        <v>29</v>
      </c>
      <c r="B41" s="277">
        <f t="shared" ref="B41:D41" si="10">SUM(B39:B40)</f>
        <v>10825</v>
      </c>
      <c r="C41" s="277">
        <f t="shared" si="10"/>
        <v>8107</v>
      </c>
      <c r="D41" s="277">
        <f t="shared" si="10"/>
        <v>10820</v>
      </c>
      <c r="E41" s="198" t="s">
        <v>242</v>
      </c>
      <c r="F41" s="277">
        <f>SUM(F39:F40)</f>
        <v>7100</v>
      </c>
      <c r="G41" s="277">
        <f t="shared" ref="G41:H41" si="11">SUM(G39:G40)</f>
        <v>0</v>
      </c>
      <c r="H41" s="277">
        <f t="shared" si="11"/>
        <v>0</v>
      </c>
      <c r="I41" s="176">
        <v>29</v>
      </c>
      <c r="J41" s="177"/>
    </row>
    <row r="42" spans="1:10" s="165" customFormat="1" ht="12" customHeight="1" x14ac:dyDescent="0.25">
      <c r="A42" s="140"/>
      <c r="B42" s="272" t="s">
        <v>197</v>
      </c>
      <c r="C42" s="259"/>
      <c r="D42" s="260"/>
      <c r="E42"/>
      <c r="F42" s="3"/>
      <c r="G42" s="3"/>
      <c r="H42" s="441" t="s">
        <v>591</v>
      </c>
      <c r="I42"/>
      <c r="J42"/>
    </row>
    <row r="43" spans="1:10" s="165" customFormat="1" ht="12" customHeight="1" x14ac:dyDescent="0.25">
      <c r="A43" s="140"/>
      <c r="B43" s="259"/>
      <c r="C43" s="259"/>
      <c r="D43" s="260"/>
      <c r="E43"/>
      <c r="F43" s="3"/>
      <c r="G43" s="3"/>
      <c r="H43" s="3"/>
      <c r="I43"/>
      <c r="J43"/>
    </row>
    <row r="44" spans="1:10" s="165" customFormat="1" ht="20.100000000000001" customHeight="1" x14ac:dyDescent="0.25">
      <c r="A44" s="140"/>
      <c r="B44" s="259"/>
      <c r="C44" s="259"/>
      <c r="D44" s="260"/>
      <c r="E44"/>
      <c r="F44" s="3"/>
      <c r="G44" s="3"/>
      <c r="H44" s="3"/>
      <c r="I44"/>
      <c r="J44"/>
    </row>
    <row r="45" spans="1:10" ht="15" customHeight="1" x14ac:dyDescent="0.25"/>
    <row r="46" spans="1:10" ht="10.7" hidden="1" customHeight="1" x14ac:dyDescent="0.25"/>
    <row r="47" spans="1:10" ht="10.7" hidden="1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2289" ht="252.75" hidden="1" customHeight="1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22">
    <mergeCell ref="A5:A8"/>
    <mergeCell ref="B5:D5"/>
    <mergeCell ref="E5:E8"/>
    <mergeCell ref="F5:H6"/>
    <mergeCell ref="I5:I8"/>
    <mergeCell ref="D6:D8"/>
    <mergeCell ref="B7:B8"/>
    <mergeCell ref="C7:C8"/>
    <mergeCell ref="D1:F1"/>
    <mergeCell ref="D2:F2"/>
    <mergeCell ref="D3:F3"/>
    <mergeCell ref="D4:F4"/>
    <mergeCell ref="G4:I4"/>
    <mergeCell ref="B33:D33"/>
    <mergeCell ref="F33:H33"/>
    <mergeCell ref="B6:C6"/>
    <mergeCell ref="B9:D9"/>
    <mergeCell ref="F9:H9"/>
    <mergeCell ref="B17:D17"/>
    <mergeCell ref="F17:H17"/>
    <mergeCell ref="B25:D25"/>
    <mergeCell ref="F25:H25"/>
  </mergeCells>
  <pageMargins left="0.7" right="0.7" top="0.75" bottom="0.75" header="0.3" footer="0.3"/>
  <pageSetup scale="9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workbookViewId="0">
      <selection activeCell="E8" sqref="E8:G8"/>
    </sheetView>
  </sheetViews>
  <sheetFormatPr defaultRowHeight="12.75" x14ac:dyDescent="0.2"/>
  <cols>
    <col min="1" max="1" width="2.7109375" customWidth="1"/>
    <col min="2" max="2" width="13.28515625" style="3" customWidth="1"/>
    <col min="3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/>
      <c r="F2" s="677"/>
      <c r="G2" s="677"/>
      <c r="H2" s="677"/>
      <c r="I2" s="677"/>
      <c r="J2" s="677"/>
      <c r="K2" s="677"/>
      <c r="L2" s="677"/>
      <c r="M2" s="677"/>
    </row>
    <row r="3" spans="1:13" x14ac:dyDescent="0.2">
      <c r="B3" s="673" t="s">
        <v>200</v>
      </c>
      <c r="C3" s="674"/>
      <c r="D3" s="674"/>
      <c r="E3" s="745" t="s">
        <v>236</v>
      </c>
      <c r="F3" s="745"/>
      <c r="G3" s="745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704" t="s">
        <v>507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311" t="s">
        <v>204</v>
      </c>
      <c r="K7" s="311" t="s">
        <v>205</v>
      </c>
      <c r="L7" s="312" t="s">
        <v>206</v>
      </c>
      <c r="M7" s="597"/>
    </row>
    <row r="8" spans="1:13" x14ac:dyDescent="0.2">
      <c r="A8" s="598"/>
      <c r="B8" s="605"/>
      <c r="C8" s="602"/>
      <c r="D8" s="602"/>
      <c r="E8" s="670" t="s">
        <v>603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82">
        <v>1</v>
      </c>
      <c r="B9" s="288"/>
      <c r="C9" s="288"/>
      <c r="D9" s="288"/>
      <c r="E9" s="659" t="s">
        <v>244</v>
      </c>
      <c r="F9" s="659"/>
      <c r="G9" s="659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82">
        <v>2</v>
      </c>
      <c r="B10" s="288">
        <v>2000</v>
      </c>
      <c r="C10" s="288">
        <v>2000</v>
      </c>
      <c r="D10" s="288">
        <v>2000</v>
      </c>
      <c r="E10" s="644" t="s">
        <v>245</v>
      </c>
      <c r="F10" s="645"/>
      <c r="G10" s="646"/>
      <c r="H10" s="182"/>
      <c r="I10" s="182"/>
      <c r="J10" s="283">
        <v>1000</v>
      </c>
      <c r="K10" s="283"/>
      <c r="L10" s="283"/>
      <c r="M10" s="182">
        <v>2</v>
      </c>
    </row>
    <row r="11" spans="1:13" ht="12.95" customHeight="1" x14ac:dyDescent="0.2">
      <c r="A11" s="182">
        <v>3</v>
      </c>
      <c r="B11" s="288">
        <v>1000</v>
      </c>
      <c r="C11" s="288">
        <v>1000</v>
      </c>
      <c r="D11" s="288">
        <v>1000</v>
      </c>
      <c r="E11" s="644" t="s">
        <v>246</v>
      </c>
      <c r="F11" s="645"/>
      <c r="G11" s="646"/>
      <c r="H11" s="182"/>
      <c r="I11" s="182"/>
      <c r="J11" s="283">
        <v>1000</v>
      </c>
      <c r="K11" s="283"/>
      <c r="L11" s="283"/>
      <c r="M11" s="182">
        <v>3</v>
      </c>
    </row>
    <row r="12" spans="1:13" ht="12.95" customHeight="1" x14ac:dyDescent="0.2">
      <c r="A12" s="182">
        <v>4</v>
      </c>
      <c r="B12" s="288"/>
      <c r="C12" s="288">
        <v>0</v>
      </c>
      <c r="D12" s="288"/>
      <c r="E12" s="644">
        <v>4</v>
      </c>
      <c r="F12" s="645"/>
      <c r="G12" s="646"/>
      <c r="H12" s="182"/>
      <c r="I12" s="182"/>
      <c r="J12" s="283"/>
      <c r="K12" s="283"/>
      <c r="L12" s="283"/>
      <c r="M12" s="182">
        <v>4</v>
      </c>
    </row>
    <row r="13" spans="1:13" ht="12.95" customHeight="1" x14ac:dyDescent="0.2">
      <c r="A13" s="182">
        <v>5</v>
      </c>
      <c r="B13" s="284">
        <f>SUM(B10:B12)</f>
        <v>3000</v>
      </c>
      <c r="C13" s="284">
        <f t="shared" ref="C13" si="0">SUM(C10:C12)</f>
        <v>3000</v>
      </c>
      <c r="D13" s="284">
        <f t="shared" ref="D13" si="1">SUM(D10:D12)</f>
        <v>3000</v>
      </c>
      <c r="E13" s="739" t="s">
        <v>247</v>
      </c>
      <c r="F13" s="740"/>
      <c r="G13" s="741"/>
      <c r="H13" s="182"/>
      <c r="I13" s="182"/>
      <c r="J13" s="284">
        <f>SUM(J10:J12)</f>
        <v>2000</v>
      </c>
      <c r="K13" s="284">
        <f t="shared" ref="K13:L13" si="2">SUM(K10:K12)</f>
        <v>0</v>
      </c>
      <c r="L13" s="284">
        <f t="shared" si="2"/>
        <v>0</v>
      </c>
      <c r="M13" s="182">
        <v>5</v>
      </c>
    </row>
    <row r="14" spans="1:13" ht="12.95" customHeight="1" x14ac:dyDescent="0.2">
      <c r="A14" s="182">
        <v>6</v>
      </c>
      <c r="B14" s="288"/>
      <c r="C14" s="288"/>
      <c r="D14" s="288"/>
      <c r="E14" s="644">
        <v>6</v>
      </c>
      <c r="F14" s="645"/>
      <c r="G14" s="646"/>
      <c r="H14" s="182"/>
      <c r="I14" s="182"/>
      <c r="J14" s="283"/>
      <c r="K14" s="283"/>
      <c r="L14" s="283"/>
      <c r="M14" s="182">
        <v>6</v>
      </c>
    </row>
    <row r="15" spans="1:13" ht="12.95" customHeight="1" x14ac:dyDescent="0.2">
      <c r="A15" s="182">
        <v>7</v>
      </c>
      <c r="B15" s="288"/>
      <c r="C15"/>
      <c r="D15" s="288"/>
      <c r="E15" s="742">
        <v>7</v>
      </c>
      <c r="F15" s="743"/>
      <c r="G15" s="744"/>
      <c r="H15" s="182"/>
      <c r="I15" s="182"/>
      <c r="J15" s="283"/>
      <c r="K15" s="283"/>
      <c r="L15" s="283"/>
      <c r="M15" s="182">
        <v>7</v>
      </c>
    </row>
    <row r="16" spans="1:13" ht="12.95" customHeight="1" x14ac:dyDescent="0.2">
      <c r="A16" s="182">
        <v>8</v>
      </c>
      <c r="B16" s="288"/>
      <c r="C16" s="288"/>
      <c r="D16" s="288"/>
      <c r="E16" s="644">
        <v>8</v>
      </c>
      <c r="F16" s="645"/>
      <c r="G16" s="646"/>
      <c r="H16" s="182"/>
      <c r="I16" s="182"/>
      <c r="J16" s="283"/>
      <c r="K16" s="283"/>
      <c r="L16" s="283"/>
      <c r="M16" s="182">
        <v>8</v>
      </c>
    </row>
    <row r="17" spans="1:13" ht="12.95" customHeight="1" x14ac:dyDescent="0.2">
      <c r="A17" s="182">
        <v>9</v>
      </c>
      <c r="B17" s="288"/>
      <c r="C17" s="288"/>
      <c r="D17" s="288"/>
      <c r="E17" s="644">
        <v>9</v>
      </c>
      <c r="F17" s="645"/>
      <c r="G17" s="646"/>
      <c r="H17" s="182"/>
      <c r="I17" s="182"/>
      <c r="J17" s="283"/>
      <c r="K17" s="283"/>
      <c r="L17" s="283"/>
      <c r="M17" s="182">
        <v>9</v>
      </c>
    </row>
    <row r="18" spans="1:13" ht="12.95" customHeight="1" x14ac:dyDescent="0.2">
      <c r="A18" s="182">
        <v>10</v>
      </c>
      <c r="B18" s="288"/>
      <c r="C18" s="288"/>
      <c r="D18" s="288"/>
      <c r="E18" s="644">
        <v>10</v>
      </c>
      <c r="F18" s="645"/>
      <c r="G18" s="646"/>
      <c r="H18" s="182"/>
      <c r="I18" s="182"/>
      <c r="J18" s="283"/>
      <c r="K18" s="283"/>
      <c r="L18" s="283"/>
      <c r="M18" s="182">
        <v>10</v>
      </c>
    </row>
    <row r="19" spans="1:13" ht="12.95" customHeight="1" x14ac:dyDescent="0.2">
      <c r="A19" s="182">
        <v>11</v>
      </c>
      <c r="B19" s="288"/>
      <c r="C19" s="288"/>
      <c r="D19" s="288"/>
      <c r="E19" s="644">
        <v>11</v>
      </c>
      <c r="F19" s="645"/>
      <c r="G19" s="646"/>
      <c r="H19" s="182"/>
      <c r="I19" s="182"/>
      <c r="J19" s="283"/>
      <c r="K19" s="283"/>
      <c r="L19" s="283"/>
      <c r="M19" s="182">
        <v>11</v>
      </c>
    </row>
    <row r="20" spans="1:13" ht="12.95" customHeight="1" x14ac:dyDescent="0.2">
      <c r="A20" s="182">
        <v>12</v>
      </c>
      <c r="B20" s="288"/>
      <c r="C20" s="288"/>
      <c r="D20" s="288"/>
      <c r="E20" s="644">
        <v>12</v>
      </c>
      <c r="F20" s="645"/>
      <c r="G20" s="646"/>
      <c r="H20" s="182"/>
      <c r="I20" s="182"/>
      <c r="J20" s="283"/>
      <c r="K20" s="283"/>
      <c r="L20" s="283"/>
      <c r="M20" s="182">
        <v>12</v>
      </c>
    </row>
    <row r="21" spans="1:13" ht="12.95" customHeight="1" x14ac:dyDescent="0.2">
      <c r="A21" s="182">
        <v>13</v>
      </c>
      <c r="B21" s="288"/>
      <c r="C21" s="288"/>
      <c r="D21" s="288"/>
      <c r="E21" s="644">
        <v>13</v>
      </c>
      <c r="F21" s="645"/>
      <c r="G21" s="646"/>
      <c r="H21" s="182"/>
      <c r="I21" s="182"/>
      <c r="J21" s="283"/>
      <c r="K21" s="283"/>
      <c r="L21" s="283"/>
      <c r="M21" s="182">
        <v>13</v>
      </c>
    </row>
    <row r="22" spans="1:13" ht="12.95" customHeight="1" x14ac:dyDescent="0.2">
      <c r="A22" s="182">
        <v>14</v>
      </c>
      <c r="B22" s="288"/>
      <c r="C22" s="288"/>
      <c r="D22" s="288"/>
      <c r="E22" s="644">
        <v>14</v>
      </c>
      <c r="F22" s="645"/>
      <c r="G22" s="646"/>
      <c r="H22" s="182"/>
      <c r="I22" s="182"/>
      <c r="J22" s="283"/>
      <c r="K22" s="283"/>
      <c r="L22" s="283"/>
      <c r="M22" s="182">
        <v>14</v>
      </c>
    </row>
    <row r="23" spans="1:13" ht="12.95" customHeight="1" x14ac:dyDescent="0.2">
      <c r="A23" s="182">
        <v>15</v>
      </c>
      <c r="B23" s="288"/>
      <c r="C23" s="288"/>
      <c r="D23" s="288"/>
      <c r="E23" s="644">
        <v>15</v>
      </c>
      <c r="F23" s="645"/>
      <c r="G23" s="646"/>
      <c r="H23" s="182"/>
      <c r="I23" s="182"/>
      <c r="J23" s="283"/>
      <c r="K23" s="283"/>
      <c r="L23" s="283"/>
      <c r="M23" s="182">
        <v>15</v>
      </c>
    </row>
    <row r="24" spans="1:13" ht="12.95" customHeight="1" x14ac:dyDescent="0.2">
      <c r="A24" s="182">
        <v>16</v>
      </c>
      <c r="B24" s="288"/>
      <c r="C24" s="288"/>
      <c r="D24" s="288"/>
      <c r="E24" s="644">
        <v>16</v>
      </c>
      <c r="F24" s="645"/>
      <c r="G24" s="646"/>
      <c r="H24" s="182"/>
      <c r="I24" s="182"/>
      <c r="J24" s="283"/>
      <c r="K24" s="283"/>
      <c r="L24" s="283"/>
      <c r="M24" s="182">
        <v>16</v>
      </c>
    </row>
    <row r="25" spans="1:13" ht="12.95" customHeight="1" x14ac:dyDescent="0.2">
      <c r="A25" s="182">
        <v>17</v>
      </c>
      <c r="B25" s="288"/>
      <c r="C25" s="288"/>
      <c r="D25" s="288"/>
      <c r="E25" s="644">
        <v>17</v>
      </c>
      <c r="F25" s="645"/>
      <c r="G25" s="646"/>
      <c r="H25" s="182"/>
      <c r="I25" s="182"/>
      <c r="J25" s="283"/>
      <c r="K25" s="283"/>
      <c r="L25" s="283"/>
      <c r="M25" s="182">
        <v>17</v>
      </c>
    </row>
    <row r="26" spans="1:13" ht="12.95" customHeight="1" x14ac:dyDescent="0.2">
      <c r="A26" s="182">
        <v>18</v>
      </c>
      <c r="B26" s="288"/>
      <c r="C26" s="288"/>
      <c r="D26" s="288"/>
      <c r="E26" s="644">
        <v>18</v>
      </c>
      <c r="F26" s="645"/>
      <c r="G26" s="646"/>
      <c r="H26" s="182"/>
      <c r="I26" s="182"/>
      <c r="J26" s="283"/>
      <c r="K26" s="283"/>
      <c r="L26" s="283"/>
      <c r="M26" s="182">
        <v>18</v>
      </c>
    </row>
    <row r="27" spans="1:13" ht="12.95" customHeight="1" x14ac:dyDescent="0.2">
      <c r="A27" s="182">
        <v>19</v>
      </c>
      <c r="B27" s="288"/>
      <c r="C27" s="288"/>
      <c r="D27" s="288"/>
      <c r="E27" s="644">
        <v>19</v>
      </c>
      <c r="F27" s="645"/>
      <c r="G27" s="646"/>
      <c r="H27" s="182"/>
      <c r="I27" s="182"/>
      <c r="J27" s="283"/>
      <c r="K27" s="283"/>
      <c r="L27" s="283"/>
      <c r="M27" s="182">
        <v>19</v>
      </c>
    </row>
    <row r="28" spans="1:13" ht="12.95" customHeight="1" x14ac:dyDescent="0.2">
      <c r="A28" s="182">
        <v>20</v>
      </c>
      <c r="B28" s="288"/>
      <c r="C28" s="288"/>
      <c r="D28" s="288"/>
      <c r="E28" s="644">
        <v>20</v>
      </c>
      <c r="F28" s="645"/>
      <c r="G28" s="646"/>
      <c r="H28" s="182"/>
      <c r="I28" s="182"/>
      <c r="J28" s="283"/>
      <c r="K28" s="283"/>
      <c r="L28" s="283"/>
      <c r="M28" s="182">
        <v>20</v>
      </c>
    </row>
    <row r="29" spans="1:13" ht="12.95" customHeight="1" x14ac:dyDescent="0.2">
      <c r="A29" s="182">
        <v>21</v>
      </c>
      <c r="B29" s="288"/>
      <c r="C29" s="288"/>
      <c r="D29" s="288"/>
      <c r="E29" s="644">
        <v>21</v>
      </c>
      <c r="F29" s="645"/>
      <c r="G29" s="646"/>
      <c r="H29" s="182"/>
      <c r="I29" s="182"/>
      <c r="J29" s="283"/>
      <c r="K29" s="283"/>
      <c r="L29" s="283"/>
      <c r="M29" s="182">
        <v>21</v>
      </c>
    </row>
    <row r="30" spans="1:13" ht="12.95" customHeight="1" x14ac:dyDescent="0.2">
      <c r="A30" s="182">
        <v>22</v>
      </c>
      <c r="B30" s="288"/>
      <c r="C30" s="288"/>
      <c r="D30" s="288"/>
      <c r="E30" s="644">
        <v>22</v>
      </c>
      <c r="F30" s="645"/>
      <c r="G30" s="646"/>
      <c r="H30" s="182"/>
      <c r="I30" s="182"/>
      <c r="J30" s="283"/>
      <c r="K30" s="283"/>
      <c r="L30" s="283"/>
      <c r="M30" s="182">
        <v>22</v>
      </c>
    </row>
    <row r="31" spans="1:13" ht="12.95" customHeight="1" x14ac:dyDescent="0.2">
      <c r="A31" s="182">
        <v>23</v>
      </c>
      <c r="B31" s="288"/>
      <c r="C31" s="288"/>
      <c r="D31" s="288"/>
      <c r="E31" s="644">
        <v>23</v>
      </c>
      <c r="F31" s="645"/>
      <c r="G31" s="646"/>
      <c r="H31" s="182"/>
      <c r="I31" s="182"/>
      <c r="J31" s="283"/>
      <c r="K31" s="283"/>
      <c r="L31" s="283"/>
      <c r="M31" s="182">
        <v>23</v>
      </c>
    </row>
    <row r="32" spans="1:13" ht="12.95" customHeight="1" x14ac:dyDescent="0.2">
      <c r="A32" s="182">
        <v>24</v>
      </c>
      <c r="B32" s="288"/>
      <c r="C32" s="288"/>
      <c r="D32" s="288"/>
      <c r="E32" s="644">
        <v>24</v>
      </c>
      <c r="F32" s="645"/>
      <c r="G32" s="646"/>
      <c r="H32" s="182"/>
      <c r="I32" s="182"/>
      <c r="J32" s="283"/>
      <c r="K32" s="283"/>
      <c r="L32" s="283"/>
      <c r="M32" s="182">
        <v>24</v>
      </c>
    </row>
    <row r="33" spans="1:13" ht="12.95" customHeight="1" x14ac:dyDescent="0.2">
      <c r="A33" s="182">
        <v>25</v>
      </c>
      <c r="B33" s="288"/>
      <c r="C33" s="288"/>
      <c r="D33" s="288"/>
      <c r="E33" s="644">
        <v>25</v>
      </c>
      <c r="F33" s="645"/>
      <c r="G33" s="646"/>
      <c r="H33" s="182"/>
      <c r="I33" s="182"/>
      <c r="J33" s="283"/>
      <c r="K33" s="283"/>
      <c r="L33" s="283"/>
      <c r="M33" s="182">
        <v>25</v>
      </c>
    </row>
    <row r="34" spans="1:13" ht="12.95" customHeight="1" x14ac:dyDescent="0.2">
      <c r="A34" s="182">
        <v>26</v>
      </c>
      <c r="B34" s="288"/>
      <c r="C34" s="288"/>
      <c r="D34" s="288"/>
      <c r="E34" s="644">
        <v>26</v>
      </c>
      <c r="F34" s="645"/>
      <c r="G34" s="646"/>
      <c r="H34" s="182"/>
      <c r="I34" s="182"/>
      <c r="J34" s="283"/>
      <c r="K34" s="283"/>
      <c r="L34" s="283"/>
      <c r="M34" s="182">
        <v>26</v>
      </c>
    </row>
    <row r="35" spans="1:13" ht="12.95" customHeight="1" x14ac:dyDescent="0.2">
      <c r="A35" s="182">
        <v>27</v>
      </c>
      <c r="B35" s="288"/>
      <c r="C35" s="288"/>
      <c r="D35" s="288"/>
      <c r="E35" s="644">
        <v>27</v>
      </c>
      <c r="F35" s="645"/>
      <c r="G35" s="646"/>
      <c r="H35" s="182"/>
      <c r="I35" s="182"/>
      <c r="J35" s="283"/>
      <c r="K35" s="283"/>
      <c r="L35" s="283"/>
      <c r="M35" s="182">
        <v>27</v>
      </c>
    </row>
    <row r="36" spans="1:13" ht="12.95" customHeight="1" x14ac:dyDescent="0.2">
      <c r="A36" s="182">
        <v>28</v>
      </c>
      <c r="B36" s="288"/>
      <c r="C36" s="288"/>
      <c r="D36" s="288"/>
      <c r="E36" s="644">
        <v>28</v>
      </c>
      <c r="F36" s="645"/>
      <c r="G36" s="646"/>
      <c r="H36" s="182"/>
      <c r="I36" s="182"/>
      <c r="J36" s="283"/>
      <c r="K36" s="283"/>
      <c r="L36" s="283"/>
      <c r="M36" s="182">
        <v>28</v>
      </c>
    </row>
    <row r="37" spans="1:13" ht="12.95" customHeight="1" x14ac:dyDescent="0.2">
      <c r="A37" s="182">
        <v>29</v>
      </c>
      <c r="B37" s="288"/>
      <c r="C37" s="288"/>
      <c r="D37" s="288"/>
      <c r="E37" s="644">
        <v>29</v>
      </c>
      <c r="F37" s="645"/>
      <c r="G37" s="646"/>
      <c r="H37" s="182"/>
      <c r="I37" s="182"/>
      <c r="J37" s="283"/>
      <c r="K37" s="283"/>
      <c r="L37" s="283"/>
      <c r="M37" s="182">
        <v>29</v>
      </c>
    </row>
    <row r="38" spans="1:13" ht="12.95" customHeight="1" x14ac:dyDescent="0.2">
      <c r="A38" s="182">
        <v>30</v>
      </c>
      <c r="B38" s="288"/>
      <c r="C38" s="288"/>
      <c r="D38" s="288"/>
      <c r="E38" s="644">
        <v>30</v>
      </c>
      <c r="F38" s="645"/>
      <c r="G38" s="646"/>
      <c r="H38" s="182"/>
      <c r="I38" s="182"/>
      <c r="J38" s="283"/>
      <c r="K38" s="283"/>
      <c r="L38" s="283"/>
      <c r="M38" s="182">
        <v>30</v>
      </c>
    </row>
    <row r="39" spans="1:13" ht="12.95" customHeight="1" x14ac:dyDescent="0.2">
      <c r="A39" s="182">
        <v>31</v>
      </c>
      <c r="B39" s="283">
        <f>B13</f>
        <v>3000</v>
      </c>
      <c r="C39" s="283">
        <v>3003</v>
      </c>
      <c r="D39" s="283">
        <f t="shared" ref="D39" si="3">D13</f>
        <v>3000</v>
      </c>
      <c r="E39" s="648" t="s">
        <v>231</v>
      </c>
      <c r="F39" s="649"/>
      <c r="G39" s="650"/>
      <c r="H39" s="182"/>
      <c r="I39" s="182"/>
      <c r="J39" s="283">
        <f>J13</f>
        <v>2000</v>
      </c>
      <c r="K39" s="283">
        <f>K13</f>
        <v>0</v>
      </c>
      <c r="L39" s="283">
        <f t="shared" ref="L39" si="4">L13</f>
        <v>0</v>
      </c>
      <c r="M39" s="182">
        <v>31</v>
      </c>
    </row>
    <row r="40" spans="1:13" ht="12.95" customHeight="1" thickBot="1" x14ac:dyDescent="0.25">
      <c r="A40" s="186">
        <v>32</v>
      </c>
      <c r="B40" s="290"/>
      <c r="C40" s="290">
        <v>5104</v>
      </c>
      <c r="D40" s="290"/>
      <c r="E40" s="651" t="s">
        <v>232</v>
      </c>
      <c r="F40" s="652"/>
      <c r="G40" s="653"/>
      <c r="H40" s="186"/>
      <c r="I40" s="186"/>
      <c r="J40" s="290"/>
      <c r="K40" s="290"/>
      <c r="L40" s="290"/>
      <c r="M40" s="186">
        <v>32</v>
      </c>
    </row>
    <row r="41" spans="1:13" s="58" customFormat="1" ht="26.25" customHeight="1" thickBot="1" x14ac:dyDescent="0.25">
      <c r="A41" s="187">
        <v>33</v>
      </c>
      <c r="B41" s="291">
        <f t="shared" ref="B41:D41" si="5">SUM(B39:B40)</f>
        <v>3000</v>
      </c>
      <c r="C41" s="291">
        <f t="shared" si="5"/>
        <v>8107</v>
      </c>
      <c r="D41" s="291">
        <f t="shared" si="5"/>
        <v>3000</v>
      </c>
      <c r="E41" s="647" t="s">
        <v>233</v>
      </c>
      <c r="F41" s="647"/>
      <c r="G41" s="647"/>
      <c r="H41" s="188"/>
      <c r="I41" s="188"/>
      <c r="J41" s="291">
        <f>SUM(J39:J40)</f>
        <v>2000</v>
      </c>
      <c r="K41" s="291">
        <f>SUM(K39:K40)</f>
        <v>0</v>
      </c>
      <c r="L41" s="291">
        <f t="shared" ref="L41" si="6">SUM(L39:L40)</f>
        <v>0</v>
      </c>
      <c r="M41" s="189">
        <v>33</v>
      </c>
    </row>
    <row r="42" spans="1:13" x14ac:dyDescent="0.2">
      <c r="B42" s="272" t="s">
        <v>234</v>
      </c>
      <c r="L42" s="441" t="s">
        <v>592</v>
      </c>
    </row>
  </sheetData>
  <mergeCells count="58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J5:L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9:G39"/>
    <mergeCell ref="E40:G40"/>
    <mergeCell ref="E41:G41"/>
    <mergeCell ref="E33:G33"/>
    <mergeCell ref="E34:G34"/>
    <mergeCell ref="E35:G35"/>
    <mergeCell ref="E36:G36"/>
    <mergeCell ref="E37:G37"/>
    <mergeCell ref="E38:G38"/>
  </mergeCells>
  <pageMargins left="0.7" right="0.7" top="0.75" bottom="0.75" header="0.3" footer="0.3"/>
  <pageSetup scale="9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01"/>
  <sheetViews>
    <sheetView workbookViewId="0">
      <selection activeCell="B8" sqref="B8:B9"/>
    </sheetView>
  </sheetViews>
  <sheetFormatPr defaultColWidth="0" defaultRowHeight="15.75" customHeight="1" zeroHeight="1" x14ac:dyDescent="0.25"/>
  <cols>
    <col min="1" max="1" width="3.7109375" style="140" customWidth="1"/>
    <col min="2" max="3" width="14.42578125" style="259" customWidth="1"/>
    <col min="4" max="4" width="14.28515625" style="260" customWidth="1"/>
    <col min="5" max="5" width="18.85546875" style="141" customWidth="1"/>
    <col min="6" max="6" width="19" customWidth="1"/>
    <col min="7" max="7" width="14.7109375" style="3" customWidth="1"/>
    <col min="8" max="8" width="14.85546875" style="3" customWidth="1"/>
    <col min="9" max="9" width="15.28515625" style="3" customWidth="1"/>
    <col min="10" max="10" width="3.42578125" customWidth="1"/>
    <col min="11" max="11" width="2" customWidth="1"/>
  </cols>
  <sheetData>
    <row r="1" spans="1:11" x14ac:dyDescent="0.25">
      <c r="D1" s="624" t="s">
        <v>287</v>
      </c>
      <c r="E1" s="678"/>
      <c r="F1" s="678"/>
      <c r="G1" s="678"/>
      <c r="H1" s="778" t="s">
        <v>288</v>
      </c>
      <c r="I1" s="778"/>
      <c r="J1" s="778"/>
    </row>
    <row r="2" spans="1:11" x14ac:dyDescent="0.25">
      <c r="B2" s="300" t="s">
        <v>135</v>
      </c>
      <c r="D2" s="624" t="s">
        <v>289</v>
      </c>
      <c r="E2" s="773"/>
      <c r="F2" s="773"/>
      <c r="G2" s="773"/>
      <c r="H2" s="779"/>
      <c r="I2" s="779"/>
      <c r="J2" s="779"/>
    </row>
    <row r="3" spans="1:11" x14ac:dyDescent="0.25">
      <c r="B3" s="300" t="s">
        <v>290</v>
      </c>
      <c r="D3" s="772"/>
      <c r="E3" s="773"/>
      <c r="F3" s="773"/>
      <c r="G3" s="773"/>
      <c r="H3" s="779"/>
      <c r="I3" s="779"/>
      <c r="J3" s="779"/>
    </row>
    <row r="4" spans="1:11" ht="12.75" customHeight="1" x14ac:dyDescent="0.25">
      <c r="B4" s="300"/>
      <c r="D4" s="324"/>
      <c r="E4" s="770" t="s">
        <v>371</v>
      </c>
      <c r="F4" s="771"/>
      <c r="G4" s="333"/>
      <c r="H4" s="334" t="s">
        <v>292</v>
      </c>
      <c r="I4" s="334"/>
      <c r="J4" s="207"/>
    </row>
    <row r="5" spans="1:11" x14ac:dyDescent="0.25">
      <c r="D5" s="772" t="s">
        <v>293</v>
      </c>
      <c r="E5" s="773"/>
      <c r="F5" s="773"/>
      <c r="G5" s="773"/>
      <c r="H5" s="698" t="s">
        <v>294</v>
      </c>
      <c r="I5" s="698"/>
      <c r="J5" s="698"/>
    </row>
    <row r="6" spans="1:11" s="2" customFormat="1" ht="15.75" customHeight="1" x14ac:dyDescent="0.2">
      <c r="A6" s="608"/>
      <c r="B6" s="615" t="s">
        <v>140</v>
      </c>
      <c r="C6" s="774"/>
      <c r="D6" s="775"/>
      <c r="E6" s="776" t="s">
        <v>295</v>
      </c>
      <c r="F6" s="777"/>
      <c r="G6" s="615" t="s">
        <v>372</v>
      </c>
      <c r="H6" s="616"/>
      <c r="I6" s="617"/>
      <c r="J6" s="596"/>
      <c r="K6" s="208"/>
    </row>
    <row r="7" spans="1:11" s="2" customFormat="1" ht="15.75" customHeight="1" x14ac:dyDescent="0.2">
      <c r="A7" s="609"/>
      <c r="B7" s="599" t="s">
        <v>142</v>
      </c>
      <c r="C7" s="600"/>
      <c r="D7" s="601" t="s">
        <v>502</v>
      </c>
      <c r="E7" s="777"/>
      <c r="F7" s="777"/>
      <c r="G7" s="763" t="s">
        <v>143</v>
      </c>
      <c r="H7" s="763" t="s">
        <v>144</v>
      </c>
      <c r="I7" s="763" t="s">
        <v>145</v>
      </c>
      <c r="J7" s="597"/>
      <c r="K7" s="208"/>
    </row>
    <row r="8" spans="1:11" s="2" customFormat="1" ht="15.75" customHeight="1" x14ac:dyDescent="0.2">
      <c r="A8" s="609"/>
      <c r="B8" s="604" t="s">
        <v>500</v>
      </c>
      <c r="C8" s="601" t="s">
        <v>501</v>
      </c>
      <c r="D8" s="602"/>
      <c r="E8" s="777"/>
      <c r="F8" s="777"/>
      <c r="G8" s="764"/>
      <c r="H8" s="766"/>
      <c r="I8" s="764"/>
      <c r="J8" s="597"/>
      <c r="K8" s="208"/>
    </row>
    <row r="9" spans="1:11" s="2" customFormat="1" ht="15.75" customHeight="1" x14ac:dyDescent="0.2">
      <c r="A9" s="610"/>
      <c r="B9" s="605"/>
      <c r="C9" s="602"/>
      <c r="D9" s="602"/>
      <c r="E9" s="777"/>
      <c r="F9" s="777"/>
      <c r="G9" s="765"/>
      <c r="H9" s="767"/>
      <c r="I9" s="765"/>
      <c r="J9" s="598"/>
      <c r="K9" s="208"/>
    </row>
    <row r="10" spans="1:11" s="2" customFormat="1" ht="15.75" customHeight="1" x14ac:dyDescent="0.2">
      <c r="A10" s="209"/>
      <c r="B10" s="262"/>
      <c r="C10" s="325"/>
      <c r="D10" s="262"/>
      <c r="E10" s="768" t="s">
        <v>296</v>
      </c>
      <c r="F10" s="769"/>
      <c r="G10" s="352"/>
      <c r="H10" s="352"/>
      <c r="I10" s="352"/>
      <c r="J10" s="210"/>
      <c r="K10" s="208"/>
    </row>
    <row r="11" spans="1:11" s="2" customFormat="1" ht="12" customHeight="1" x14ac:dyDescent="0.2">
      <c r="A11" s="147"/>
      <c r="B11" s="270"/>
      <c r="C11" s="270"/>
      <c r="D11" s="270"/>
      <c r="E11" s="769" t="s">
        <v>297</v>
      </c>
      <c r="F11" s="769"/>
      <c r="G11" s="308"/>
      <c r="H11" s="308"/>
      <c r="I11" s="308"/>
      <c r="J11" s="164"/>
      <c r="K11" s="211"/>
    </row>
    <row r="12" spans="1:11" s="2" customFormat="1" ht="12" customHeight="1" x14ac:dyDescent="0.2">
      <c r="A12" s="149">
        <v>1</v>
      </c>
      <c r="B12" s="326"/>
      <c r="C12" s="326"/>
      <c r="D12" s="326"/>
      <c r="E12" s="659" t="s">
        <v>298</v>
      </c>
      <c r="F12" s="659"/>
      <c r="G12" s="326"/>
      <c r="H12" s="326"/>
      <c r="I12" s="326"/>
      <c r="J12" s="212">
        <v>1</v>
      </c>
      <c r="K12" s="211"/>
    </row>
    <row r="13" spans="1:11" s="2" customFormat="1" ht="12" customHeight="1" x14ac:dyDescent="0.2">
      <c r="A13" s="149">
        <v>2</v>
      </c>
      <c r="B13" s="326">
        <v>530</v>
      </c>
      <c r="C13" s="326">
        <v>544</v>
      </c>
      <c r="D13" s="326">
        <v>521</v>
      </c>
      <c r="E13" s="659" t="s">
        <v>299</v>
      </c>
      <c r="F13" s="659"/>
      <c r="G13" s="326">
        <v>500</v>
      </c>
      <c r="H13" s="326"/>
      <c r="I13" s="326"/>
      <c r="J13" s="212">
        <v>2</v>
      </c>
      <c r="K13" s="211"/>
    </row>
    <row r="14" spans="1:11" s="2" customFormat="1" ht="12" customHeight="1" x14ac:dyDescent="0.2">
      <c r="A14" s="149">
        <v>3</v>
      </c>
      <c r="B14" s="326"/>
      <c r="C14" s="326"/>
      <c r="D14" s="326"/>
      <c r="E14" s="659" t="s">
        <v>300</v>
      </c>
      <c r="F14" s="659"/>
      <c r="G14" s="326"/>
      <c r="H14" s="326"/>
      <c r="I14" s="326"/>
      <c r="J14" s="212">
        <v>3</v>
      </c>
      <c r="K14" s="211"/>
    </row>
    <row r="15" spans="1:11" s="2" customFormat="1" ht="12" customHeight="1" x14ac:dyDescent="0.2">
      <c r="A15" s="149">
        <v>4</v>
      </c>
      <c r="B15" s="326">
        <v>14</v>
      </c>
      <c r="C15" s="326">
        <v>1</v>
      </c>
      <c r="D15" s="326">
        <v>10</v>
      </c>
      <c r="E15" s="659" t="s">
        <v>301</v>
      </c>
      <c r="F15" s="659"/>
      <c r="G15" s="326"/>
      <c r="H15" s="326"/>
      <c r="I15" s="326"/>
      <c r="J15" s="212">
        <v>4</v>
      </c>
      <c r="K15" s="211"/>
    </row>
    <row r="16" spans="1:11" s="2" customFormat="1" ht="12" customHeight="1" x14ac:dyDescent="0.2">
      <c r="A16" s="149">
        <v>5</v>
      </c>
      <c r="B16" s="326">
        <v>28512</v>
      </c>
      <c r="C16" s="326"/>
      <c r="D16" s="326">
        <v>28512</v>
      </c>
      <c r="E16" s="659" t="s">
        <v>302</v>
      </c>
      <c r="F16" s="659"/>
      <c r="G16" s="326">
        <v>28500</v>
      </c>
      <c r="H16" s="326"/>
      <c r="I16" s="326"/>
      <c r="J16" s="212">
        <v>5</v>
      </c>
      <c r="K16" s="211"/>
    </row>
    <row r="17" spans="1:11" s="2" customFormat="1" ht="12" customHeight="1" x14ac:dyDescent="0.2">
      <c r="A17" s="149">
        <v>6</v>
      </c>
      <c r="B17" s="326"/>
      <c r="C17" s="326"/>
      <c r="D17" s="326"/>
      <c r="E17" s="761">
        <v>6</v>
      </c>
      <c r="F17" s="761"/>
      <c r="G17" s="326"/>
      <c r="H17" s="326"/>
      <c r="I17" s="326"/>
      <c r="J17" s="212">
        <v>6</v>
      </c>
      <c r="K17" s="211"/>
    </row>
    <row r="18" spans="1:11" s="2" customFormat="1" ht="12" customHeight="1" x14ac:dyDescent="0.2">
      <c r="A18" s="149">
        <v>7</v>
      </c>
      <c r="B18" s="326">
        <f t="shared" ref="B18:D18" si="0">SUM(B13:B16)</f>
        <v>29056</v>
      </c>
      <c r="C18" s="326">
        <f t="shared" si="0"/>
        <v>545</v>
      </c>
      <c r="D18" s="326">
        <f t="shared" si="0"/>
        <v>29043</v>
      </c>
      <c r="E18" s="659" t="s">
        <v>303</v>
      </c>
      <c r="F18" s="659"/>
      <c r="G18" s="326">
        <f t="shared" ref="G18:I18" si="1">SUM(G13:G16)</f>
        <v>29000</v>
      </c>
      <c r="H18" s="326">
        <f t="shared" si="1"/>
        <v>0</v>
      </c>
      <c r="I18" s="326">
        <f t="shared" si="1"/>
        <v>0</v>
      </c>
      <c r="J18" s="212">
        <v>7</v>
      </c>
      <c r="K18" s="211"/>
    </row>
    <row r="19" spans="1:11" s="2" customFormat="1" ht="12" customHeight="1" x14ac:dyDescent="0.2">
      <c r="A19" s="149">
        <v>8</v>
      </c>
      <c r="B19" s="326"/>
      <c r="C19" s="326"/>
      <c r="D19" s="326"/>
      <c r="E19" s="659" t="s">
        <v>304</v>
      </c>
      <c r="F19" s="659"/>
      <c r="G19" s="326"/>
      <c r="H19" s="326"/>
      <c r="I19" s="326"/>
      <c r="J19" s="212" t="s">
        <v>305</v>
      </c>
      <c r="K19" s="211"/>
    </row>
    <row r="20" spans="1:11" s="2" customFormat="1" ht="12" customHeight="1" thickBot="1" x14ac:dyDescent="0.25">
      <c r="A20" s="154">
        <v>9</v>
      </c>
      <c r="B20" s="328"/>
      <c r="C20" s="328"/>
      <c r="D20" s="328"/>
      <c r="E20" s="762" t="s">
        <v>306</v>
      </c>
      <c r="F20" s="762"/>
      <c r="G20" s="327"/>
      <c r="H20" s="327"/>
      <c r="I20" s="327"/>
      <c r="J20" s="154">
        <v>9</v>
      </c>
      <c r="K20" s="211"/>
    </row>
    <row r="21" spans="1:11" s="216" customFormat="1" ht="21.75" customHeight="1" thickBot="1" x14ac:dyDescent="0.25">
      <c r="A21" s="174">
        <v>10</v>
      </c>
      <c r="B21" s="353">
        <f>SUM(B18:B20)</f>
        <v>29056</v>
      </c>
      <c r="C21" s="353">
        <f>SUM(C18:C20)</f>
        <v>545</v>
      </c>
      <c r="D21" s="353">
        <f t="shared" ref="D21" si="2">SUM(D18:D20)</f>
        <v>29043</v>
      </c>
      <c r="E21" s="647" t="s">
        <v>307</v>
      </c>
      <c r="F21" s="647"/>
      <c r="G21" s="353">
        <f>SUM(G18:G20)</f>
        <v>29000</v>
      </c>
      <c r="H21" s="353">
        <f>SUM(H18:H20)</f>
        <v>0</v>
      </c>
      <c r="I21" s="353">
        <f t="shared" ref="I21" si="3">SUM(I18:I20)</f>
        <v>0</v>
      </c>
      <c r="J21" s="214">
        <v>10</v>
      </c>
      <c r="K21" s="215"/>
    </row>
    <row r="22" spans="1:11" s="2" customFormat="1" ht="12" customHeight="1" x14ac:dyDescent="0.2">
      <c r="A22" s="753"/>
      <c r="B22" s="329"/>
      <c r="C22" s="329"/>
      <c r="D22" s="329"/>
      <c r="E22" s="758" t="s">
        <v>308</v>
      </c>
      <c r="F22" s="643"/>
      <c r="G22" s="347"/>
      <c r="H22" s="347"/>
      <c r="I22" s="347"/>
      <c r="J22" s="753"/>
      <c r="K22" s="211"/>
    </row>
    <row r="23" spans="1:11" s="2" customFormat="1" ht="12" customHeight="1" x14ac:dyDescent="0.2">
      <c r="A23" s="753"/>
      <c r="B23" s="329"/>
      <c r="C23" s="329"/>
      <c r="D23" s="329"/>
      <c r="E23" s="755" t="s">
        <v>309</v>
      </c>
      <c r="F23" s="755"/>
      <c r="G23" s="347"/>
      <c r="H23" s="347"/>
      <c r="I23" s="347"/>
      <c r="J23" s="753"/>
      <c r="K23" s="211"/>
    </row>
    <row r="24" spans="1:11" s="2" customFormat="1" ht="12" customHeight="1" x14ac:dyDescent="0.2">
      <c r="A24" s="754"/>
      <c r="B24" s="330"/>
      <c r="C24" s="330"/>
      <c r="D24" s="330"/>
      <c r="E24" s="193" t="s">
        <v>310</v>
      </c>
      <c r="F24" s="193" t="s">
        <v>311</v>
      </c>
      <c r="G24" s="348"/>
      <c r="H24" s="348"/>
      <c r="I24" s="348"/>
      <c r="J24" s="754"/>
      <c r="K24" s="211"/>
    </row>
    <row r="25" spans="1:11" s="2" customFormat="1" ht="12" customHeight="1" x14ac:dyDescent="0.2">
      <c r="A25" s="149">
        <v>1</v>
      </c>
      <c r="B25" s="326">
        <v>4200</v>
      </c>
      <c r="C25" s="326">
        <v>0</v>
      </c>
      <c r="D25" s="326">
        <v>4200</v>
      </c>
      <c r="E25" s="217" t="s">
        <v>373</v>
      </c>
      <c r="F25" s="217" t="s">
        <v>524</v>
      </c>
      <c r="G25" s="326">
        <v>4200</v>
      </c>
      <c r="H25" s="326"/>
      <c r="I25" s="326"/>
      <c r="J25" s="149">
        <v>1</v>
      </c>
      <c r="K25" s="211"/>
    </row>
    <row r="26" spans="1:11" s="2" customFormat="1" ht="12" customHeight="1" x14ac:dyDescent="0.2">
      <c r="A26" s="149">
        <v>2</v>
      </c>
      <c r="B26" s="326"/>
      <c r="C26" s="326"/>
      <c r="D26" s="326"/>
      <c r="E26" s="217" t="s">
        <v>314</v>
      </c>
      <c r="F26" s="217"/>
      <c r="G26" s="326"/>
      <c r="H26" s="326"/>
      <c r="I26" s="326"/>
      <c r="J26" s="149">
        <v>2</v>
      </c>
      <c r="K26" s="211"/>
    </row>
    <row r="27" spans="1:11" s="2" customFormat="1" ht="12" customHeight="1" x14ac:dyDescent="0.2">
      <c r="A27" s="149">
        <v>3</v>
      </c>
      <c r="B27" s="326"/>
      <c r="C27" s="326"/>
      <c r="D27" s="326"/>
      <c r="E27" s="217">
        <v>3</v>
      </c>
      <c r="F27" s="217"/>
      <c r="G27" s="326"/>
      <c r="H27" s="326"/>
      <c r="I27" s="326"/>
      <c r="J27" s="149">
        <v>3</v>
      </c>
      <c r="K27" s="211"/>
    </row>
    <row r="28" spans="1:11" s="2" customFormat="1" ht="12" customHeight="1" x14ac:dyDescent="0.2">
      <c r="A28" s="149">
        <v>4</v>
      </c>
      <c r="B28" s="353">
        <f>SUM(B25:B27)</f>
        <v>4200</v>
      </c>
      <c r="C28" s="353">
        <f t="shared" ref="C28" si="4">SUM(C25:C27)</f>
        <v>0</v>
      </c>
      <c r="D28" s="353">
        <f t="shared" ref="D28" si="5">SUM(D25:D27)</f>
        <v>4200</v>
      </c>
      <c r="E28" s="659" t="s">
        <v>315</v>
      </c>
      <c r="F28" s="756"/>
      <c r="G28" s="353">
        <f>SUM(G25:G27)</f>
        <v>4200</v>
      </c>
      <c r="H28" s="353">
        <f t="shared" ref="H28:I28" si="6">SUM(H25:H27)</f>
        <v>0</v>
      </c>
      <c r="I28" s="353">
        <f t="shared" si="6"/>
        <v>0</v>
      </c>
      <c r="J28" s="149">
        <v>4</v>
      </c>
      <c r="K28" s="211"/>
    </row>
    <row r="29" spans="1:11" s="2" customFormat="1" ht="12" customHeight="1" x14ac:dyDescent="0.2">
      <c r="A29" s="757"/>
      <c r="B29" s="328"/>
      <c r="C29" s="328"/>
      <c r="D29" s="328"/>
      <c r="E29" s="755" t="s">
        <v>316</v>
      </c>
      <c r="F29" s="755"/>
      <c r="G29" s="327"/>
      <c r="H29" s="327"/>
      <c r="I29" s="327"/>
      <c r="J29" s="757"/>
      <c r="K29" s="211"/>
    </row>
    <row r="30" spans="1:11" s="2" customFormat="1" ht="12" customHeight="1" x14ac:dyDescent="0.2">
      <c r="A30" s="754"/>
      <c r="B30" s="330"/>
      <c r="C30" s="330"/>
      <c r="D30" s="330"/>
      <c r="E30" s="193" t="s">
        <v>310</v>
      </c>
      <c r="F30" s="193" t="s">
        <v>311</v>
      </c>
      <c r="G30" s="348"/>
      <c r="H30" s="348"/>
      <c r="I30" s="348"/>
      <c r="J30" s="754"/>
      <c r="K30" s="211"/>
    </row>
    <row r="31" spans="1:11" s="2" customFormat="1" ht="12" customHeight="1" x14ac:dyDescent="0.2">
      <c r="A31" s="149">
        <v>5</v>
      </c>
      <c r="B31" s="326">
        <v>24312</v>
      </c>
      <c r="C31" s="326">
        <v>0</v>
      </c>
      <c r="D31" s="326">
        <v>24312</v>
      </c>
      <c r="E31" s="217" t="s">
        <v>374</v>
      </c>
      <c r="F31" s="217" t="s">
        <v>524</v>
      </c>
      <c r="G31" s="326">
        <v>24300</v>
      </c>
      <c r="H31" s="326"/>
      <c r="I31" s="326"/>
      <c r="J31" s="149">
        <v>5</v>
      </c>
      <c r="K31" s="211"/>
    </row>
    <row r="32" spans="1:11" s="2" customFormat="1" ht="12" customHeight="1" x14ac:dyDescent="0.2">
      <c r="A32" s="149">
        <v>6</v>
      </c>
      <c r="B32" s="326"/>
      <c r="C32" s="326"/>
      <c r="D32" s="326"/>
      <c r="E32" s="217">
        <v>6</v>
      </c>
      <c r="F32" s="217"/>
      <c r="G32" s="326"/>
      <c r="H32" s="326"/>
      <c r="I32" s="326"/>
      <c r="J32" s="149">
        <v>6</v>
      </c>
      <c r="K32" s="211"/>
    </row>
    <row r="33" spans="1:11" s="2" customFormat="1" ht="12" customHeight="1" x14ac:dyDescent="0.2">
      <c r="A33" s="149">
        <v>7</v>
      </c>
      <c r="B33" s="326"/>
      <c r="C33" s="326"/>
      <c r="D33" s="326"/>
      <c r="E33" s="217">
        <v>7</v>
      </c>
      <c r="F33" s="217"/>
      <c r="G33" s="326"/>
      <c r="H33" s="326"/>
      <c r="I33" s="326"/>
      <c r="J33" s="149">
        <v>7</v>
      </c>
      <c r="K33" s="211"/>
    </row>
    <row r="34" spans="1:11" s="2" customFormat="1" ht="12" customHeight="1" x14ac:dyDescent="0.2">
      <c r="A34" s="149">
        <v>8</v>
      </c>
      <c r="B34" s="353">
        <f>SUM(B31:B33)</f>
        <v>24312</v>
      </c>
      <c r="C34" s="353">
        <f t="shared" ref="C34" si="7">SUM(C31:C33)</f>
        <v>0</v>
      </c>
      <c r="D34" s="353">
        <f t="shared" ref="D34" si="8">SUM(D31:D33)</f>
        <v>24312</v>
      </c>
      <c r="E34" s="659" t="s">
        <v>319</v>
      </c>
      <c r="F34" s="756"/>
      <c r="G34" s="353">
        <f>SUM(G31:G33)</f>
        <v>24300</v>
      </c>
      <c r="H34" s="353">
        <f t="shared" ref="H34" si="9">SUM(H31:H33)</f>
        <v>0</v>
      </c>
      <c r="I34" s="353">
        <f t="shared" ref="I34" si="10">SUM(I31:I33)</f>
        <v>0</v>
      </c>
      <c r="J34" s="149">
        <v>8</v>
      </c>
      <c r="K34" s="211"/>
    </row>
    <row r="35" spans="1:11" s="2" customFormat="1" ht="12" customHeight="1" x14ac:dyDescent="0.2">
      <c r="A35" s="757"/>
      <c r="B35" s="328"/>
      <c r="C35" s="328"/>
      <c r="D35" s="328"/>
      <c r="E35" s="755" t="s">
        <v>320</v>
      </c>
      <c r="F35" s="755"/>
      <c r="G35" s="327"/>
      <c r="H35" s="327"/>
      <c r="I35" s="327"/>
      <c r="J35" s="757"/>
      <c r="K35" s="211"/>
    </row>
    <row r="36" spans="1:11" s="2" customFormat="1" ht="12" customHeight="1" x14ac:dyDescent="0.2">
      <c r="A36" s="754"/>
      <c r="B36" s="330"/>
      <c r="C36" s="330"/>
      <c r="D36" s="330"/>
      <c r="E36" s="193" t="s">
        <v>310</v>
      </c>
      <c r="F36" s="193" t="s">
        <v>321</v>
      </c>
      <c r="G36" s="348"/>
      <c r="H36" s="348"/>
      <c r="I36" s="348"/>
      <c r="J36" s="754"/>
      <c r="K36" s="211"/>
    </row>
    <row r="37" spans="1:11" s="2" customFormat="1" ht="12" customHeight="1" x14ac:dyDescent="0.2">
      <c r="A37" s="149">
        <v>9</v>
      </c>
      <c r="B37" s="326"/>
      <c r="C37" s="326"/>
      <c r="D37" s="326"/>
      <c r="E37" s="217" t="s">
        <v>375</v>
      </c>
      <c r="F37" s="217"/>
      <c r="G37" s="326"/>
      <c r="H37" s="326"/>
      <c r="I37" s="326"/>
      <c r="J37" s="149">
        <v>9</v>
      </c>
      <c r="K37" s="211"/>
    </row>
    <row r="38" spans="1:11" s="2" customFormat="1" ht="12" customHeight="1" x14ac:dyDescent="0.2">
      <c r="A38" s="149">
        <v>10</v>
      </c>
      <c r="B38" s="326"/>
      <c r="C38" s="326"/>
      <c r="D38" s="326"/>
      <c r="E38" s="217" t="s">
        <v>322</v>
      </c>
      <c r="F38" s="217"/>
      <c r="G38" s="326"/>
      <c r="H38" s="326"/>
      <c r="I38" s="326"/>
      <c r="J38" s="149">
        <v>10</v>
      </c>
      <c r="K38" s="211"/>
    </row>
    <row r="39" spans="1:11" s="2" customFormat="1" ht="12" customHeight="1" x14ac:dyDescent="0.2">
      <c r="A39" s="149">
        <v>11</v>
      </c>
      <c r="B39" s="326"/>
      <c r="C39" s="326"/>
      <c r="D39" s="326"/>
      <c r="E39" s="217" t="s">
        <v>323</v>
      </c>
      <c r="F39" s="217"/>
      <c r="G39" s="326"/>
      <c r="H39" s="326"/>
      <c r="I39" s="326" t="s">
        <v>493</v>
      </c>
      <c r="J39" s="149">
        <v>11</v>
      </c>
      <c r="K39" s="211"/>
    </row>
    <row r="40" spans="1:11" s="2" customFormat="1" ht="12" customHeight="1" x14ac:dyDescent="0.2">
      <c r="A40" s="149">
        <v>12</v>
      </c>
      <c r="B40" s="331"/>
      <c r="C40" s="331"/>
      <c r="D40" s="331"/>
      <c r="E40" s="759" t="s">
        <v>324</v>
      </c>
      <c r="F40" s="760"/>
      <c r="G40" s="349"/>
      <c r="H40" s="349"/>
      <c r="I40" s="349"/>
      <c r="J40" s="149">
        <v>12</v>
      </c>
      <c r="K40" s="211"/>
    </row>
    <row r="41" spans="1:11" s="2" customFormat="1" ht="12" customHeight="1" x14ac:dyDescent="0.2">
      <c r="A41" s="149">
        <v>13</v>
      </c>
      <c r="B41" s="326">
        <v>544</v>
      </c>
      <c r="C41" s="326">
        <v>545</v>
      </c>
      <c r="D41" s="326">
        <v>531</v>
      </c>
      <c r="E41" s="751" t="s">
        <v>325</v>
      </c>
      <c r="F41" s="752"/>
      <c r="G41" s="326">
        <v>500</v>
      </c>
      <c r="H41" s="326"/>
      <c r="I41" s="326"/>
      <c r="J41" s="149">
        <v>13</v>
      </c>
      <c r="K41" s="211"/>
    </row>
    <row r="42" spans="1:11" s="2" customFormat="1" ht="12" customHeight="1" x14ac:dyDescent="0.2">
      <c r="A42" s="149">
        <v>14</v>
      </c>
      <c r="B42" s="326"/>
      <c r="C42" s="326"/>
      <c r="D42" s="326"/>
      <c r="E42" s="644" t="s">
        <v>326</v>
      </c>
      <c r="F42" s="646"/>
      <c r="G42" s="326"/>
      <c r="H42" s="326"/>
      <c r="I42" s="326"/>
      <c r="J42" s="149">
        <v>14</v>
      </c>
      <c r="K42" s="211"/>
    </row>
    <row r="43" spans="1:11" s="2" customFormat="1" ht="12" customHeight="1" thickBot="1" x14ac:dyDescent="0.25">
      <c r="A43" s="154">
        <v>15</v>
      </c>
      <c r="B43" s="326"/>
      <c r="C43" s="326"/>
      <c r="D43" s="326"/>
      <c r="E43" s="746" t="s">
        <v>327</v>
      </c>
      <c r="F43" s="747"/>
      <c r="G43" s="326"/>
      <c r="H43" s="326"/>
      <c r="I43" s="326"/>
      <c r="J43" s="154">
        <v>15</v>
      </c>
      <c r="K43" s="211"/>
    </row>
    <row r="44" spans="1:11" s="216" customFormat="1" ht="18" customHeight="1" thickBot="1" x14ac:dyDescent="0.25">
      <c r="A44" s="174">
        <v>16</v>
      </c>
      <c r="B44" s="316">
        <f>B41+B34+B28</f>
        <v>29056</v>
      </c>
      <c r="C44" s="316">
        <f>C41+C34+C28</f>
        <v>545</v>
      </c>
      <c r="D44" s="316">
        <f t="shared" ref="D44" si="11">D41+D34+D28</f>
        <v>29043</v>
      </c>
      <c r="E44" s="748" t="s">
        <v>328</v>
      </c>
      <c r="F44" s="748"/>
      <c r="G44" s="316">
        <f>G41+G34+G28</f>
        <v>29000</v>
      </c>
      <c r="H44" s="316">
        <f>H41+H34+H28</f>
        <v>0</v>
      </c>
      <c r="I44" s="316">
        <f t="shared" ref="I44" si="12">I41+I34+I28</f>
        <v>0</v>
      </c>
      <c r="J44" s="214">
        <v>16</v>
      </c>
      <c r="K44" s="218"/>
    </row>
    <row r="45" spans="1:11" ht="13.5" customHeight="1" x14ac:dyDescent="0.2">
      <c r="B45" s="272" t="s">
        <v>329</v>
      </c>
      <c r="D45" s="749" t="s">
        <v>330</v>
      </c>
      <c r="E45" s="749"/>
      <c r="F45" s="749"/>
      <c r="G45" s="749"/>
      <c r="I45" s="441" t="s">
        <v>593</v>
      </c>
    </row>
    <row r="46" spans="1:11" ht="11.1" customHeight="1" x14ac:dyDescent="0.2">
      <c r="D46" s="750"/>
      <c r="E46" s="750"/>
      <c r="F46" s="750"/>
      <c r="G46" s="750"/>
    </row>
    <row r="47" spans="1:11" ht="11.1" customHeight="1" x14ac:dyDescent="0.25"/>
    <row r="48" spans="1:11" ht="19.5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10.5" hidden="1" customHeight="1" x14ac:dyDescent="0.25"/>
    <row r="57" ht="10.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63" ht="9.75" hidden="1" customHeight="1" x14ac:dyDescent="0.25"/>
    <row r="64" ht="9.75" hidden="1" customHeight="1" x14ac:dyDescent="0.25"/>
    <row r="2292" ht="252.75" hidden="1" customHeight="1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52">
    <mergeCell ref="D1:G1"/>
    <mergeCell ref="H1:J1"/>
    <mergeCell ref="D2:G2"/>
    <mergeCell ref="H2:J2"/>
    <mergeCell ref="D3:G3"/>
    <mergeCell ref="H3:J3"/>
    <mergeCell ref="E4:F4"/>
    <mergeCell ref="D5:G5"/>
    <mergeCell ref="H5:J5"/>
    <mergeCell ref="A6:A9"/>
    <mergeCell ref="B6:D6"/>
    <mergeCell ref="E6:F9"/>
    <mergeCell ref="G6:I6"/>
    <mergeCell ref="J6:J9"/>
    <mergeCell ref="B7:C7"/>
    <mergeCell ref="D7:D9"/>
    <mergeCell ref="E16:F16"/>
    <mergeCell ref="G7:G9"/>
    <mergeCell ref="H7:H9"/>
    <mergeCell ref="I7:I9"/>
    <mergeCell ref="B8:B9"/>
    <mergeCell ref="C8:C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41:F41"/>
    <mergeCell ref="J22:J24"/>
    <mergeCell ref="E23:F23"/>
    <mergeCell ref="E28:F28"/>
    <mergeCell ref="A29:A30"/>
    <mergeCell ref="E29:F29"/>
    <mergeCell ref="J29:J30"/>
    <mergeCell ref="A22:A24"/>
    <mergeCell ref="E22:F22"/>
    <mergeCell ref="E34:F34"/>
    <mergeCell ref="A35:A36"/>
    <mergeCell ref="E35:F35"/>
    <mergeCell ref="J35:J36"/>
    <mergeCell ref="E40:F40"/>
    <mergeCell ref="E42:F42"/>
    <mergeCell ref="E43:F43"/>
    <mergeCell ref="E44:F44"/>
    <mergeCell ref="D45:G45"/>
    <mergeCell ref="D46:G46"/>
  </mergeCells>
  <pageMargins left="0.7" right="0.7" top="0.75" bottom="0.75" header="0.3" footer="0.3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4</xdr:col>
                    <xdr:colOff>1143000</xdr:colOff>
                    <xdr:row>1</xdr:row>
                    <xdr:rowOff>47625</xdr:rowOff>
                  </from>
                  <to>
                    <xdr:col>4</xdr:col>
                    <xdr:colOff>1143000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4</xdr:col>
                    <xdr:colOff>1143000</xdr:colOff>
                    <xdr:row>0</xdr:row>
                    <xdr:rowOff>133350</xdr:rowOff>
                  </from>
                  <to>
                    <xdr:col>4</xdr:col>
                    <xdr:colOff>1143000</xdr:colOff>
                    <xdr:row>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37.7109375" bestFit="1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445</v>
      </c>
      <c r="B4" s="781"/>
      <c r="C4" s="781"/>
      <c r="D4" s="781"/>
      <c r="F4" s="781" t="s">
        <v>446</v>
      </c>
      <c r="G4" s="781"/>
      <c r="H4" s="781"/>
      <c r="I4" s="781"/>
      <c r="J4" s="2"/>
    </row>
    <row r="5" spans="1:10" x14ac:dyDescent="0.2">
      <c r="A5" s="780" t="s">
        <v>447</v>
      </c>
      <c r="B5" s="780"/>
      <c r="C5" s="780"/>
      <c r="D5" s="780"/>
      <c r="E5" s="236" t="s">
        <v>448</v>
      </c>
      <c r="F5" s="781" t="s">
        <v>449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414"/>
      <c r="F7" s="701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415" t="s">
        <v>431</v>
      </c>
      <c r="F8" s="307" t="s">
        <v>432</v>
      </c>
      <c r="G8" s="307" t="s">
        <v>177</v>
      </c>
      <c r="H8" s="307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415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416"/>
      <c r="F10" s="373"/>
      <c r="G10" s="373"/>
      <c r="H10" s="373"/>
      <c r="I10" s="598"/>
      <c r="J10" s="2"/>
    </row>
    <row r="11" spans="1:10" ht="12" customHeight="1" x14ac:dyDescent="0.2">
      <c r="A11" s="241"/>
      <c r="B11" s="368"/>
      <c r="C11" s="368"/>
      <c r="D11" s="257"/>
      <c r="E11" s="413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88"/>
      <c r="C12" s="288"/>
      <c r="D12" s="288"/>
      <c r="E12" s="405" t="s">
        <v>434</v>
      </c>
      <c r="F12" s="283"/>
      <c r="G12" s="283"/>
      <c r="H12" s="283"/>
      <c r="I12" s="149">
        <v>1</v>
      </c>
      <c r="J12" s="2"/>
    </row>
    <row r="13" spans="1:10" ht="12" customHeight="1" x14ac:dyDescent="0.2">
      <c r="A13" s="149">
        <v>2</v>
      </c>
      <c r="B13" s="288">
        <v>36898</v>
      </c>
      <c r="C13" s="288">
        <v>37826</v>
      </c>
      <c r="D13" s="288">
        <v>37000</v>
      </c>
      <c r="E13" s="405" t="s">
        <v>435</v>
      </c>
      <c r="F13" s="283">
        <v>38000</v>
      </c>
      <c r="G13" s="283"/>
      <c r="H13" s="283"/>
      <c r="I13" s="149">
        <v>2</v>
      </c>
      <c r="J13" s="2"/>
    </row>
    <row r="14" spans="1:10" ht="12" customHeight="1" x14ac:dyDescent="0.2">
      <c r="A14" s="149">
        <v>3</v>
      </c>
      <c r="B14" s="288"/>
      <c r="C14" s="288"/>
      <c r="D14" s="288"/>
      <c r="E14" s="405" t="s">
        <v>436</v>
      </c>
      <c r="F14" s="283"/>
      <c r="G14" s="283"/>
      <c r="H14" s="283"/>
      <c r="I14" s="149">
        <v>3</v>
      </c>
      <c r="J14" s="2"/>
    </row>
    <row r="15" spans="1:10" ht="12" customHeight="1" x14ac:dyDescent="0.2">
      <c r="A15" s="149">
        <v>4</v>
      </c>
      <c r="B15" s="288">
        <v>928</v>
      </c>
      <c r="C15" s="288">
        <v>81</v>
      </c>
      <c r="D15" s="288">
        <v>500</v>
      </c>
      <c r="E15" s="405" t="s">
        <v>301</v>
      </c>
      <c r="F15" s="283">
        <v>100</v>
      </c>
      <c r="G15" s="283"/>
      <c r="H15" s="283"/>
      <c r="I15" s="149">
        <v>4</v>
      </c>
      <c r="J15" s="2"/>
    </row>
    <row r="16" spans="1:10" ht="12" customHeight="1" x14ac:dyDescent="0.2">
      <c r="A16" s="149">
        <v>5</v>
      </c>
      <c r="B16" s="288">
        <v>0</v>
      </c>
      <c r="C16" s="288"/>
      <c r="D16" s="288"/>
      <c r="E16" s="405" t="s">
        <v>437</v>
      </c>
      <c r="F16" s="283"/>
      <c r="G16" s="283"/>
      <c r="H16" s="283"/>
      <c r="I16" s="149">
        <v>5</v>
      </c>
      <c r="J16" s="2"/>
    </row>
    <row r="17" spans="1:10" ht="12" customHeight="1" x14ac:dyDescent="0.2">
      <c r="A17" s="149">
        <v>6</v>
      </c>
      <c r="B17" s="288"/>
      <c r="C17" s="288"/>
      <c r="D17" s="288"/>
      <c r="E17" s="405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49">
        <v>7</v>
      </c>
      <c r="B18" s="288"/>
      <c r="C18" s="288"/>
      <c r="D18" s="288"/>
      <c r="E18" s="405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49">
        <v>8</v>
      </c>
      <c r="B19" s="288"/>
      <c r="C19" s="288"/>
      <c r="D19" s="288"/>
      <c r="E19" s="405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49">
        <v>9</v>
      </c>
      <c r="B20" s="283">
        <f>SUM(B13:B19)</f>
        <v>37826</v>
      </c>
      <c r="C20" s="283">
        <f>SUM(C13:C19)</f>
        <v>37907</v>
      </c>
      <c r="D20" s="283">
        <f t="shared" ref="D20" si="0">SUM(D13:D19)</f>
        <v>37500</v>
      </c>
      <c r="E20" s="405" t="s">
        <v>438</v>
      </c>
      <c r="F20" s="283">
        <f>SUM(F13:F19)</f>
        <v>38100</v>
      </c>
      <c r="G20" s="283">
        <f>SUM(G13:G19)</f>
        <v>0</v>
      </c>
      <c r="H20" s="283">
        <f t="shared" ref="H20" si="1">SUM(H13:H19)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88"/>
      <c r="C21" s="288"/>
      <c r="D21" s="288"/>
      <c r="E21" s="405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154">
        <v>11</v>
      </c>
      <c r="B22" s="369"/>
      <c r="C22" s="369"/>
      <c r="D22" s="369"/>
      <c r="E22" s="405" t="s">
        <v>440</v>
      </c>
      <c r="F22" s="285"/>
      <c r="G22" s="285"/>
      <c r="H22" s="285"/>
      <c r="I22" s="154">
        <v>11</v>
      </c>
      <c r="J22" s="2"/>
    </row>
    <row r="23" spans="1:10" ht="24" customHeight="1" thickBot="1" x14ac:dyDescent="0.25">
      <c r="A23" s="174">
        <v>12</v>
      </c>
      <c r="B23" s="374">
        <f>SUM(B20:B22)</f>
        <v>37826</v>
      </c>
      <c r="C23" s="374">
        <f>SUM(C20:C22)</f>
        <v>37907</v>
      </c>
      <c r="D23" s="374">
        <f t="shared" ref="D23" si="2">SUM(D20:D22)</f>
        <v>37500</v>
      </c>
      <c r="E23" s="245" t="s">
        <v>441</v>
      </c>
      <c r="F23" s="374">
        <f>SUM(F20:F22)</f>
        <v>38100</v>
      </c>
      <c r="G23" s="374">
        <f>SUM(G20:G22)</f>
        <v>0</v>
      </c>
      <c r="H23" s="374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371"/>
      <c r="C24" s="371"/>
      <c r="D24" s="371"/>
      <c r="E24" s="417" t="s">
        <v>442</v>
      </c>
      <c r="F24" s="375"/>
      <c r="G24" s="375"/>
      <c r="H24" s="375"/>
      <c r="I24" s="240"/>
      <c r="J24" s="2"/>
    </row>
    <row r="25" spans="1:10" ht="12" customHeight="1" x14ac:dyDescent="0.2">
      <c r="A25" s="149">
        <v>1</v>
      </c>
      <c r="B25" s="288"/>
      <c r="C25" s="288"/>
      <c r="D25" s="288"/>
      <c r="E25" s="408"/>
      <c r="F25" s="283"/>
      <c r="G25" s="283"/>
      <c r="H25" s="283"/>
      <c r="I25" s="149">
        <v>1</v>
      </c>
      <c r="J25" s="2"/>
    </row>
    <row r="26" spans="1:10" ht="12" customHeight="1" x14ac:dyDescent="0.2">
      <c r="A26" s="149">
        <v>2</v>
      </c>
      <c r="B26" s="288"/>
      <c r="C26" s="288"/>
      <c r="D26" s="288"/>
      <c r="E26" s="408"/>
      <c r="F26" s="283"/>
      <c r="G26" s="283"/>
      <c r="H26" s="283"/>
      <c r="I26" s="149">
        <v>2</v>
      </c>
      <c r="J26" s="2"/>
    </row>
    <row r="27" spans="1:10" ht="12" customHeight="1" x14ac:dyDescent="0.2">
      <c r="A27" s="149">
        <v>3</v>
      </c>
      <c r="B27" s="288"/>
      <c r="C27" s="288"/>
      <c r="D27" s="288"/>
      <c r="E27" s="407"/>
      <c r="F27" s="283"/>
      <c r="G27" s="283"/>
      <c r="H27" s="283"/>
      <c r="I27" s="149">
        <v>3</v>
      </c>
      <c r="J27" s="2"/>
    </row>
    <row r="28" spans="1:10" ht="12" customHeight="1" x14ac:dyDescent="0.2">
      <c r="A28" s="149">
        <v>4</v>
      </c>
      <c r="B28" s="288"/>
      <c r="C28" s="288"/>
      <c r="D28" s="288"/>
      <c r="E28" s="407"/>
      <c r="F28" s="283"/>
      <c r="G28" s="283"/>
      <c r="H28" s="283"/>
      <c r="I28" s="149">
        <v>4</v>
      </c>
      <c r="J28" s="2"/>
    </row>
    <row r="29" spans="1:10" ht="12" customHeight="1" x14ac:dyDescent="0.2">
      <c r="A29" s="149">
        <v>5</v>
      </c>
      <c r="B29" s="288"/>
      <c r="C29" s="288"/>
      <c r="D29" s="288"/>
      <c r="E29" s="407"/>
      <c r="F29" s="283"/>
      <c r="G29" s="283"/>
      <c r="H29" s="283"/>
      <c r="I29" s="149">
        <v>5</v>
      </c>
      <c r="J29" s="2"/>
    </row>
    <row r="30" spans="1:10" ht="12" customHeight="1" x14ac:dyDescent="0.2">
      <c r="A30" s="149">
        <v>6</v>
      </c>
      <c r="B30" s="289">
        <f>SUM(B27:B29)</f>
        <v>0</v>
      </c>
      <c r="C30" s="289">
        <f t="shared" ref="C30:D30" si="4">SUM(C27:C29)</f>
        <v>0</v>
      </c>
      <c r="D30" s="289">
        <f t="shared" si="4"/>
        <v>0</v>
      </c>
      <c r="E30" s="406"/>
      <c r="F30" s="289">
        <f>SUM(F27:F29)</f>
        <v>0</v>
      </c>
      <c r="G30" s="289">
        <f t="shared" ref="G30" si="5">SUM(G27:G29)</f>
        <v>0</v>
      </c>
      <c r="H30" s="289">
        <f t="shared" ref="H30" si="6">SUM(H27:H29)</f>
        <v>0</v>
      </c>
      <c r="I30" s="149">
        <v>6</v>
      </c>
      <c r="J30" s="2"/>
    </row>
    <row r="31" spans="1:10" ht="12" customHeight="1" x14ac:dyDescent="0.2">
      <c r="A31" s="149">
        <v>7</v>
      </c>
      <c r="B31" s="288"/>
      <c r="C31" s="288"/>
      <c r="D31" s="288"/>
      <c r="E31" s="408"/>
      <c r="F31" s="283"/>
      <c r="G31" s="283"/>
      <c r="H31" s="283"/>
      <c r="I31" s="149">
        <v>7</v>
      </c>
      <c r="J31" s="2"/>
    </row>
    <row r="32" spans="1:10" ht="12" customHeight="1" x14ac:dyDescent="0.2">
      <c r="A32" s="149">
        <v>8</v>
      </c>
      <c r="B32" s="288"/>
      <c r="C32" s="288"/>
      <c r="D32" s="288"/>
      <c r="E32" s="408"/>
      <c r="F32" s="283"/>
      <c r="G32" s="283"/>
      <c r="H32" s="283"/>
      <c r="I32" s="149">
        <v>8</v>
      </c>
      <c r="J32" s="2"/>
    </row>
    <row r="33" spans="1:10" ht="12" customHeight="1" x14ac:dyDescent="0.2">
      <c r="A33" s="149">
        <v>9</v>
      </c>
      <c r="B33" s="288"/>
      <c r="C33" s="288"/>
      <c r="D33" s="288"/>
      <c r="E33" s="407"/>
      <c r="F33" s="283"/>
      <c r="G33" s="283"/>
      <c r="H33" s="283"/>
      <c r="I33" s="149">
        <v>9</v>
      </c>
      <c r="J33" s="2"/>
    </row>
    <row r="34" spans="1:10" ht="12" customHeight="1" x14ac:dyDescent="0.2">
      <c r="A34" s="149">
        <v>10</v>
      </c>
      <c r="B34" s="288"/>
      <c r="C34" s="288"/>
      <c r="D34" s="288"/>
      <c r="E34" s="407"/>
      <c r="F34" s="283"/>
      <c r="G34" s="283"/>
      <c r="H34" s="283"/>
      <c r="I34" s="149">
        <v>10</v>
      </c>
      <c r="J34" s="2"/>
    </row>
    <row r="35" spans="1:10" ht="12" customHeight="1" x14ac:dyDescent="0.2">
      <c r="A35" s="149">
        <v>11</v>
      </c>
      <c r="B35" s="288"/>
      <c r="C35" s="288"/>
      <c r="D35" s="288"/>
      <c r="E35" s="407"/>
      <c r="F35" s="283"/>
      <c r="G35" s="283"/>
      <c r="H35" s="283"/>
      <c r="I35" s="149">
        <v>11</v>
      </c>
      <c r="J35" s="2"/>
    </row>
    <row r="36" spans="1:10" ht="12" customHeight="1" x14ac:dyDescent="0.2">
      <c r="A36" s="149">
        <v>12</v>
      </c>
      <c r="B36" s="289">
        <f>SUM(B33:B35)</f>
        <v>0</v>
      </c>
      <c r="C36" s="289">
        <f t="shared" ref="C36" si="7">SUM(C33:C35)</f>
        <v>0</v>
      </c>
      <c r="D36" s="289">
        <f t="shared" ref="D36" si="8">SUM(D33:D35)</f>
        <v>0</v>
      </c>
      <c r="E36" s="406"/>
      <c r="F36" s="289">
        <f>SUM(F33:F35)</f>
        <v>0</v>
      </c>
      <c r="G36" s="289">
        <f t="shared" ref="G36" si="9">SUM(G33:G35)</f>
        <v>0</v>
      </c>
      <c r="H36" s="289">
        <f t="shared" ref="H36" si="10">SUM(H33:H35)</f>
        <v>0</v>
      </c>
      <c r="I36" s="149">
        <v>12</v>
      </c>
      <c r="J36" s="2"/>
    </row>
    <row r="37" spans="1:10" ht="12" customHeight="1" x14ac:dyDescent="0.2">
      <c r="A37" s="149">
        <v>13</v>
      </c>
      <c r="B37" s="288"/>
      <c r="C37" s="288"/>
      <c r="D37" s="288"/>
      <c r="E37" s="152"/>
      <c r="F37" s="283"/>
      <c r="G37" s="283"/>
      <c r="H37" s="283"/>
      <c r="I37" s="149">
        <v>13</v>
      </c>
      <c r="J37" s="2"/>
    </row>
    <row r="38" spans="1:10" ht="12" customHeight="1" x14ac:dyDescent="0.2">
      <c r="A38" s="149">
        <v>14</v>
      </c>
      <c r="B38" s="288"/>
      <c r="C38" s="288"/>
      <c r="D38" s="288"/>
      <c r="E38" s="152"/>
      <c r="F38" s="283"/>
      <c r="G38" s="283"/>
      <c r="H38" s="283"/>
      <c r="I38" s="149">
        <v>14</v>
      </c>
      <c r="J38" s="2"/>
    </row>
    <row r="39" spans="1:10" ht="12" customHeight="1" x14ac:dyDescent="0.2">
      <c r="A39" s="149">
        <v>15</v>
      </c>
      <c r="B39" s="288"/>
      <c r="C39" s="288"/>
      <c r="D39" s="288"/>
      <c r="E39" s="152"/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154">
        <v>16</v>
      </c>
      <c r="B40" s="290">
        <v>37826</v>
      </c>
      <c r="C40" s="290">
        <v>37907</v>
      </c>
      <c r="D40" s="290">
        <v>37500</v>
      </c>
      <c r="E40" s="197" t="s">
        <v>443</v>
      </c>
      <c r="F40" s="285">
        <v>38100</v>
      </c>
      <c r="G40" s="285"/>
      <c r="H40" s="285"/>
      <c r="I40" s="154">
        <v>16</v>
      </c>
      <c r="J40" s="2"/>
    </row>
    <row r="41" spans="1:10" ht="24" customHeight="1" thickBot="1" x14ac:dyDescent="0.25">
      <c r="A41" s="174">
        <v>17</v>
      </c>
      <c r="B41" s="374">
        <f>SUM(B40)</f>
        <v>37826</v>
      </c>
      <c r="C41" s="374">
        <f>SUM(C40)</f>
        <v>37907</v>
      </c>
      <c r="D41" s="374">
        <f t="shared" ref="D41" si="11">SUM(D40)</f>
        <v>37500</v>
      </c>
      <c r="E41" s="245" t="s">
        <v>444</v>
      </c>
      <c r="F41" s="374">
        <f>SUM(F40)</f>
        <v>38100</v>
      </c>
      <c r="G41" s="374">
        <f>SUM(G40)</f>
        <v>0</v>
      </c>
      <c r="H41" s="374">
        <f t="shared" ref="H41" si="12">SUM(H40)</f>
        <v>0</v>
      </c>
      <c r="I41" s="176">
        <v>17</v>
      </c>
      <c r="J41" s="2"/>
    </row>
    <row r="42" spans="1:10" x14ac:dyDescent="0.2">
      <c r="A42" s="2"/>
      <c r="B42" s="6"/>
      <c r="C42" s="6"/>
      <c r="D42" s="6"/>
      <c r="E42" s="248"/>
      <c r="F42" s="6"/>
      <c r="G42" s="6"/>
      <c r="H42" s="376" t="s">
        <v>594</v>
      </c>
      <c r="I42" s="2"/>
      <c r="J42" s="2"/>
    </row>
    <row r="43" spans="1:10" x14ac:dyDescent="0.2">
      <c r="A43" s="2"/>
      <c r="B43" s="6"/>
      <c r="C43" s="6" t="s">
        <v>130</v>
      </c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3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01"/>
  <sheetViews>
    <sheetView topLeftCell="A2" workbookViewId="0">
      <selection activeCell="B8" sqref="B8:B9"/>
    </sheetView>
  </sheetViews>
  <sheetFormatPr defaultColWidth="0" defaultRowHeight="15.75" customHeight="1" zeroHeight="1" x14ac:dyDescent="0.25"/>
  <cols>
    <col min="1" max="1" width="3.7109375" style="140" customWidth="1"/>
    <col min="2" max="3" width="14.42578125" style="259" customWidth="1"/>
    <col min="4" max="4" width="14.28515625" style="260" customWidth="1"/>
    <col min="5" max="5" width="18.85546875" style="141" customWidth="1"/>
    <col min="6" max="6" width="19" customWidth="1"/>
    <col min="7" max="7" width="14.7109375" style="3" customWidth="1"/>
    <col min="8" max="8" width="14.85546875" style="3" customWidth="1"/>
    <col min="9" max="9" width="15.28515625" style="3" customWidth="1"/>
    <col min="10" max="10" width="3.42578125" customWidth="1"/>
    <col min="11" max="11" width="2" customWidth="1"/>
  </cols>
  <sheetData>
    <row r="1" spans="1:11" x14ac:dyDescent="0.25">
      <c r="D1" s="624" t="s">
        <v>287</v>
      </c>
      <c r="E1" s="678"/>
      <c r="F1" s="678"/>
      <c r="G1" s="678"/>
      <c r="H1" s="778" t="s">
        <v>288</v>
      </c>
      <c r="I1" s="778"/>
      <c r="J1" s="778"/>
    </row>
    <row r="2" spans="1:11" x14ac:dyDescent="0.25">
      <c r="B2" s="300" t="s">
        <v>135</v>
      </c>
      <c r="D2" s="624" t="s">
        <v>289</v>
      </c>
      <c r="E2" s="773"/>
      <c r="F2" s="773"/>
      <c r="G2" s="773"/>
      <c r="H2" s="779"/>
      <c r="I2" s="779"/>
      <c r="J2" s="779"/>
    </row>
    <row r="3" spans="1:11" x14ac:dyDescent="0.25">
      <c r="B3" s="300" t="s">
        <v>290</v>
      </c>
      <c r="D3" s="772"/>
      <c r="E3" s="773"/>
      <c r="F3" s="773"/>
      <c r="G3" s="773"/>
      <c r="H3" s="779"/>
      <c r="I3" s="779"/>
      <c r="J3" s="779"/>
    </row>
    <row r="4" spans="1:11" ht="12.75" customHeight="1" x14ac:dyDescent="0.25">
      <c r="B4" s="300"/>
      <c r="D4" s="324"/>
      <c r="E4" s="770" t="s">
        <v>376</v>
      </c>
      <c r="F4" s="771"/>
      <c r="G4" s="333"/>
      <c r="H4" s="334" t="s">
        <v>292</v>
      </c>
      <c r="I4" s="334"/>
      <c r="J4" s="207"/>
    </row>
    <row r="5" spans="1:11" x14ac:dyDescent="0.25">
      <c r="D5" s="772" t="s">
        <v>293</v>
      </c>
      <c r="E5" s="773"/>
      <c r="F5" s="773"/>
      <c r="G5" s="773"/>
      <c r="H5" s="698" t="s">
        <v>294</v>
      </c>
      <c r="I5" s="698"/>
      <c r="J5" s="698"/>
    </row>
    <row r="6" spans="1:11" s="2" customFormat="1" ht="15.75" customHeight="1" x14ac:dyDescent="0.2">
      <c r="A6" s="608"/>
      <c r="B6" s="615" t="s">
        <v>140</v>
      </c>
      <c r="C6" s="774"/>
      <c r="D6" s="775"/>
      <c r="E6" s="776" t="s">
        <v>295</v>
      </c>
      <c r="F6" s="777"/>
      <c r="G6" s="615" t="s">
        <v>506</v>
      </c>
      <c r="H6" s="616"/>
      <c r="I6" s="617"/>
      <c r="J6" s="596"/>
      <c r="K6" s="208"/>
    </row>
    <row r="7" spans="1:11" s="2" customFormat="1" ht="15.75" customHeight="1" x14ac:dyDescent="0.2">
      <c r="A7" s="609"/>
      <c r="B7" s="599" t="s">
        <v>142</v>
      </c>
      <c r="C7" s="600"/>
      <c r="D7" s="601" t="s">
        <v>502</v>
      </c>
      <c r="E7" s="777"/>
      <c r="F7" s="777"/>
      <c r="G7" s="763" t="s">
        <v>143</v>
      </c>
      <c r="H7" s="763" t="s">
        <v>144</v>
      </c>
      <c r="I7" s="763" t="s">
        <v>145</v>
      </c>
      <c r="J7" s="597"/>
      <c r="K7" s="208"/>
    </row>
    <row r="8" spans="1:11" s="2" customFormat="1" ht="15.75" customHeight="1" x14ac:dyDescent="0.2">
      <c r="A8" s="609"/>
      <c r="B8" s="604" t="s">
        <v>500</v>
      </c>
      <c r="C8" s="601" t="s">
        <v>501</v>
      </c>
      <c r="D8" s="602"/>
      <c r="E8" s="777"/>
      <c r="F8" s="777"/>
      <c r="G8" s="764"/>
      <c r="H8" s="766"/>
      <c r="I8" s="764"/>
      <c r="J8" s="597"/>
      <c r="K8" s="208"/>
    </row>
    <row r="9" spans="1:11" s="2" customFormat="1" ht="15.75" customHeight="1" x14ac:dyDescent="0.2">
      <c r="A9" s="610"/>
      <c r="B9" s="605"/>
      <c r="C9" s="602"/>
      <c r="D9" s="602"/>
      <c r="E9" s="777"/>
      <c r="F9" s="777"/>
      <c r="G9" s="765"/>
      <c r="H9" s="767"/>
      <c r="I9" s="765"/>
      <c r="J9" s="598"/>
      <c r="K9" s="208"/>
    </row>
    <row r="10" spans="1:11" s="2" customFormat="1" ht="15.75" customHeight="1" x14ac:dyDescent="0.2">
      <c r="A10" s="209"/>
      <c r="B10" s="262"/>
      <c r="C10" s="262"/>
      <c r="D10" s="262"/>
      <c r="E10" s="768" t="s">
        <v>296</v>
      </c>
      <c r="F10" s="769"/>
      <c r="G10" s="346"/>
      <c r="H10" s="346"/>
      <c r="I10" s="346"/>
      <c r="J10" s="210"/>
      <c r="K10" s="208"/>
    </row>
    <row r="11" spans="1:11" s="2" customFormat="1" ht="12" customHeight="1" x14ac:dyDescent="0.2">
      <c r="A11" s="147"/>
      <c r="B11" s="270"/>
      <c r="C11" s="270"/>
      <c r="D11" s="270"/>
      <c r="E11" s="769" t="s">
        <v>297</v>
      </c>
      <c r="F11" s="769"/>
      <c r="G11" s="308"/>
      <c r="H11" s="308"/>
      <c r="I11" s="308"/>
      <c r="J11" s="164"/>
      <c r="K11" s="211"/>
    </row>
    <row r="12" spans="1:11" s="2" customFormat="1" ht="12" customHeight="1" x14ac:dyDescent="0.2">
      <c r="A12" s="149">
        <v>1</v>
      </c>
      <c r="B12" s="326"/>
      <c r="C12" s="326"/>
      <c r="D12" s="326"/>
      <c r="E12" s="659" t="s">
        <v>298</v>
      </c>
      <c r="F12" s="659"/>
      <c r="G12" s="326"/>
      <c r="H12" s="326"/>
      <c r="I12" s="326"/>
      <c r="J12" s="212">
        <v>1</v>
      </c>
      <c r="K12" s="211"/>
    </row>
    <row r="13" spans="1:11" s="2" customFormat="1" ht="12" customHeight="1" x14ac:dyDescent="0.2">
      <c r="A13" s="149">
        <v>2</v>
      </c>
      <c r="B13" s="326">
        <v>250</v>
      </c>
      <c r="C13" s="326">
        <v>407</v>
      </c>
      <c r="D13" s="326">
        <v>120</v>
      </c>
      <c r="E13" s="659" t="s">
        <v>299</v>
      </c>
      <c r="F13" s="659"/>
      <c r="G13" s="326">
        <v>1000</v>
      </c>
      <c r="H13" s="326"/>
      <c r="I13" s="326"/>
      <c r="J13" s="212">
        <v>2</v>
      </c>
      <c r="K13" s="211"/>
    </row>
    <row r="14" spans="1:11" s="2" customFormat="1" ht="12" customHeight="1" x14ac:dyDescent="0.2">
      <c r="A14" s="149">
        <v>3</v>
      </c>
      <c r="B14" s="326"/>
      <c r="C14" s="326"/>
      <c r="D14" s="326"/>
      <c r="E14" s="659" t="s">
        <v>300</v>
      </c>
      <c r="F14" s="659"/>
      <c r="G14" s="326"/>
      <c r="H14" s="326"/>
      <c r="I14" s="326"/>
      <c r="J14" s="212">
        <v>3</v>
      </c>
      <c r="K14" s="211"/>
    </row>
    <row r="15" spans="1:11" s="2" customFormat="1" ht="12" customHeight="1" x14ac:dyDescent="0.2">
      <c r="A15" s="149">
        <v>4</v>
      </c>
      <c r="B15" s="326">
        <v>157</v>
      </c>
      <c r="C15" s="326"/>
      <c r="D15" s="326"/>
      <c r="E15" s="659" t="s">
        <v>301</v>
      </c>
      <c r="F15" s="659"/>
      <c r="G15" s="326"/>
      <c r="H15" s="326"/>
      <c r="I15" s="326"/>
      <c r="J15" s="212">
        <v>4</v>
      </c>
      <c r="K15" s="211"/>
    </row>
    <row r="16" spans="1:11" s="2" customFormat="1" ht="12" customHeight="1" x14ac:dyDescent="0.2">
      <c r="A16" s="149">
        <v>5</v>
      </c>
      <c r="B16" s="326">
        <v>18603</v>
      </c>
      <c r="C16" s="326"/>
      <c r="D16" s="326">
        <v>18603</v>
      </c>
      <c r="E16" s="659" t="s">
        <v>302</v>
      </c>
      <c r="F16" s="659"/>
      <c r="G16" s="326">
        <v>19000</v>
      </c>
      <c r="H16" s="326"/>
      <c r="I16" s="326"/>
      <c r="J16" s="212">
        <v>5</v>
      </c>
      <c r="K16" s="211"/>
    </row>
    <row r="17" spans="1:11" s="2" customFormat="1" ht="12" customHeight="1" x14ac:dyDescent="0.2">
      <c r="A17" s="149">
        <v>6</v>
      </c>
      <c r="B17" s="326"/>
      <c r="C17" s="326"/>
      <c r="D17" s="6"/>
      <c r="E17" s="761">
        <v>6</v>
      </c>
      <c r="F17" s="761"/>
      <c r="G17" s="354"/>
      <c r="H17" s="354"/>
      <c r="I17" s="354"/>
      <c r="J17" s="212">
        <v>6</v>
      </c>
      <c r="K17" s="211"/>
    </row>
    <row r="18" spans="1:11" s="2" customFormat="1" ht="12" customHeight="1" x14ac:dyDescent="0.2">
      <c r="A18" s="149">
        <v>7</v>
      </c>
      <c r="B18" s="326">
        <f>SUM(B13:B17)</f>
        <v>19010</v>
      </c>
      <c r="C18" s="326">
        <f t="shared" ref="C18:D18" si="0">SUM(C13:C17)</f>
        <v>407</v>
      </c>
      <c r="D18" s="326">
        <f t="shared" si="0"/>
        <v>18723</v>
      </c>
      <c r="E18" s="659" t="s">
        <v>303</v>
      </c>
      <c r="F18" s="659"/>
      <c r="G18" s="326">
        <f t="shared" ref="G18:I18" si="1">SUM(G13:G17)</f>
        <v>20000</v>
      </c>
      <c r="H18" s="326">
        <f t="shared" si="1"/>
        <v>0</v>
      </c>
      <c r="I18" s="326">
        <f t="shared" si="1"/>
        <v>0</v>
      </c>
      <c r="J18" s="212">
        <v>7</v>
      </c>
      <c r="K18" s="211"/>
    </row>
    <row r="19" spans="1:11" s="2" customFormat="1" ht="12" customHeight="1" x14ac:dyDescent="0.2">
      <c r="A19" s="149">
        <v>8</v>
      </c>
      <c r="B19" s="326"/>
      <c r="C19" s="326"/>
      <c r="D19" s="326"/>
      <c r="E19" s="659" t="s">
        <v>304</v>
      </c>
      <c r="F19" s="659"/>
      <c r="G19" s="326"/>
      <c r="H19" s="326"/>
      <c r="I19" s="326"/>
      <c r="J19" s="212" t="s">
        <v>305</v>
      </c>
      <c r="K19" s="211"/>
    </row>
    <row r="20" spans="1:11" s="2" customFormat="1" ht="12" customHeight="1" thickBot="1" x14ac:dyDescent="0.25">
      <c r="A20" s="154">
        <v>9</v>
      </c>
      <c r="B20" s="328"/>
      <c r="C20" s="328"/>
      <c r="D20" s="328"/>
      <c r="E20" s="762" t="s">
        <v>306</v>
      </c>
      <c r="F20" s="762"/>
      <c r="G20" s="327"/>
      <c r="H20" s="327"/>
      <c r="I20" s="327"/>
      <c r="J20" s="154">
        <v>9</v>
      </c>
      <c r="K20" s="211"/>
    </row>
    <row r="21" spans="1:11" s="216" customFormat="1" ht="21.75" customHeight="1" thickBot="1" x14ac:dyDescent="0.25">
      <c r="A21" s="174">
        <v>10</v>
      </c>
      <c r="B21" s="316">
        <f>SUM(B18:B20)</f>
        <v>19010</v>
      </c>
      <c r="C21" s="316">
        <f>SUM(C18:C20)</f>
        <v>407</v>
      </c>
      <c r="D21" s="316">
        <f t="shared" ref="D21" si="2">SUM(D18:D20)</f>
        <v>18723</v>
      </c>
      <c r="E21" s="647" t="s">
        <v>307</v>
      </c>
      <c r="F21" s="647"/>
      <c r="G21" s="316">
        <f>SUM(G18:G20)</f>
        <v>20000</v>
      </c>
      <c r="H21" s="316">
        <f>SUM(H18:H20)</f>
        <v>0</v>
      </c>
      <c r="I21" s="316">
        <f t="shared" ref="I21" si="3">SUM(I18:I20)</f>
        <v>0</v>
      </c>
      <c r="J21" s="214">
        <v>10</v>
      </c>
      <c r="K21" s="215"/>
    </row>
    <row r="22" spans="1:11" s="2" customFormat="1" ht="12" customHeight="1" x14ac:dyDescent="0.2">
      <c r="A22" s="753"/>
      <c r="B22" s="329"/>
      <c r="C22" s="329"/>
      <c r="D22" s="329"/>
      <c r="E22" s="758" t="s">
        <v>308</v>
      </c>
      <c r="F22" s="643"/>
      <c r="G22" s="347"/>
      <c r="H22" s="347"/>
      <c r="I22" s="347"/>
      <c r="J22" s="753"/>
      <c r="K22" s="211"/>
    </row>
    <row r="23" spans="1:11" s="2" customFormat="1" ht="12" customHeight="1" x14ac:dyDescent="0.2">
      <c r="A23" s="753"/>
      <c r="B23" s="329"/>
      <c r="C23" s="329"/>
      <c r="D23" s="329"/>
      <c r="E23" s="755" t="s">
        <v>309</v>
      </c>
      <c r="F23" s="755"/>
      <c r="G23" s="347"/>
      <c r="H23" s="347"/>
      <c r="I23" s="347"/>
      <c r="J23" s="753"/>
      <c r="K23" s="211"/>
    </row>
    <row r="24" spans="1:11" s="2" customFormat="1" ht="12" customHeight="1" x14ac:dyDescent="0.2">
      <c r="A24" s="754"/>
      <c r="B24" s="330"/>
      <c r="C24" s="330"/>
      <c r="D24" s="330"/>
      <c r="E24" s="193" t="s">
        <v>310</v>
      </c>
      <c r="F24" s="193" t="s">
        <v>311</v>
      </c>
      <c r="G24" s="348"/>
      <c r="H24" s="348"/>
      <c r="I24" s="348"/>
      <c r="J24" s="754"/>
      <c r="K24" s="211"/>
    </row>
    <row r="25" spans="1:11" s="2" customFormat="1" ht="12" customHeight="1" x14ac:dyDescent="0.2">
      <c r="A25" s="149">
        <v>1</v>
      </c>
      <c r="B25" s="326">
        <v>15082</v>
      </c>
      <c r="C25" s="326">
        <v>15000</v>
      </c>
      <c r="D25" s="326">
        <v>15082</v>
      </c>
      <c r="E25" s="217" t="s">
        <v>377</v>
      </c>
      <c r="F25" s="217" t="s">
        <v>525</v>
      </c>
      <c r="G25" s="326">
        <v>15000</v>
      </c>
      <c r="H25" s="326"/>
      <c r="I25" s="326"/>
      <c r="J25" s="149">
        <v>1</v>
      </c>
      <c r="K25" s="211"/>
    </row>
    <row r="26" spans="1:11" s="2" customFormat="1" ht="12" customHeight="1" x14ac:dyDescent="0.2">
      <c r="A26" s="149">
        <v>2</v>
      </c>
      <c r="B26" s="326"/>
      <c r="C26" s="326"/>
      <c r="D26" s="326"/>
      <c r="E26" s="217" t="s">
        <v>314</v>
      </c>
      <c r="F26" s="217"/>
      <c r="G26" s="326"/>
      <c r="H26" s="326"/>
      <c r="I26" s="326"/>
      <c r="J26" s="149">
        <v>2</v>
      </c>
      <c r="K26" s="211"/>
    </row>
    <row r="27" spans="1:11" s="2" customFormat="1" ht="12" customHeight="1" x14ac:dyDescent="0.2">
      <c r="A27" s="149">
        <v>3</v>
      </c>
      <c r="B27" s="326"/>
      <c r="C27" s="326"/>
      <c r="D27" s="326"/>
      <c r="E27" s="217">
        <v>3</v>
      </c>
      <c r="F27" s="217"/>
      <c r="G27" s="326"/>
      <c r="H27" s="326"/>
      <c r="I27" s="326"/>
      <c r="J27" s="149">
        <v>3</v>
      </c>
      <c r="K27" s="211"/>
    </row>
    <row r="28" spans="1:11" s="2" customFormat="1" ht="12" customHeight="1" x14ac:dyDescent="0.2">
      <c r="A28" s="149">
        <v>4</v>
      </c>
      <c r="B28" s="353">
        <f>SUM(B25:B27)</f>
        <v>15082</v>
      </c>
      <c r="C28" s="353">
        <f t="shared" ref="C28:D28" si="4">SUM(C25:C27)</f>
        <v>15000</v>
      </c>
      <c r="D28" s="353">
        <f t="shared" si="4"/>
        <v>15082</v>
      </c>
      <c r="E28" s="659" t="s">
        <v>315</v>
      </c>
      <c r="F28" s="756"/>
      <c r="G28" s="353">
        <f>SUM(G25:G27)</f>
        <v>15000</v>
      </c>
      <c r="H28" s="353">
        <f t="shared" ref="H28:I28" si="5">SUM(H25:H27)</f>
        <v>0</v>
      </c>
      <c r="I28" s="353">
        <f t="shared" si="5"/>
        <v>0</v>
      </c>
      <c r="J28" s="149">
        <v>4</v>
      </c>
      <c r="K28" s="211"/>
    </row>
    <row r="29" spans="1:11" s="2" customFormat="1" ht="12" customHeight="1" x14ac:dyDescent="0.2">
      <c r="A29" s="757"/>
      <c r="B29" s="328"/>
      <c r="C29" s="328"/>
      <c r="D29" s="328"/>
      <c r="E29" s="755" t="s">
        <v>316</v>
      </c>
      <c r="F29" s="755"/>
      <c r="G29" s="327"/>
      <c r="H29" s="327"/>
      <c r="I29" s="327"/>
      <c r="J29" s="757"/>
      <c r="K29" s="211"/>
    </row>
    <row r="30" spans="1:11" s="2" customFormat="1" ht="12" customHeight="1" x14ac:dyDescent="0.2">
      <c r="A30" s="754"/>
      <c r="B30" s="330"/>
      <c r="C30" s="330"/>
      <c r="D30" s="330"/>
      <c r="E30" s="193" t="s">
        <v>310</v>
      </c>
      <c r="F30" s="193" t="s">
        <v>311</v>
      </c>
      <c r="G30" s="348"/>
      <c r="H30" s="348"/>
      <c r="I30" s="348"/>
      <c r="J30" s="754"/>
      <c r="K30" s="211"/>
    </row>
    <row r="31" spans="1:11" s="2" customFormat="1" ht="12" customHeight="1" x14ac:dyDescent="0.2">
      <c r="A31" s="149">
        <v>5</v>
      </c>
      <c r="B31" s="326">
        <v>3521</v>
      </c>
      <c r="C31" s="326">
        <v>3603</v>
      </c>
      <c r="D31" s="326">
        <v>3521</v>
      </c>
      <c r="E31" s="217" t="s">
        <v>378</v>
      </c>
      <c r="F31" s="217" t="s">
        <v>525</v>
      </c>
      <c r="G31" s="326">
        <v>4000</v>
      </c>
      <c r="H31" s="326"/>
      <c r="I31" s="326"/>
      <c r="J31" s="149">
        <v>5</v>
      </c>
      <c r="K31" s="211"/>
    </row>
    <row r="32" spans="1:11" s="2" customFormat="1" ht="12" customHeight="1" x14ac:dyDescent="0.2">
      <c r="A32" s="149">
        <v>6</v>
      </c>
      <c r="B32" s="326"/>
      <c r="C32" s="326"/>
      <c r="D32" s="326"/>
      <c r="E32" s="217">
        <v>6</v>
      </c>
      <c r="F32" s="217"/>
      <c r="G32" s="326"/>
      <c r="H32" s="326"/>
      <c r="I32" s="326"/>
      <c r="J32" s="149">
        <v>6</v>
      </c>
      <c r="K32" s="211"/>
    </row>
    <row r="33" spans="1:11" s="2" customFormat="1" ht="12" customHeight="1" x14ac:dyDescent="0.2">
      <c r="A33" s="149">
        <v>7</v>
      </c>
      <c r="B33" s="326"/>
      <c r="C33" s="326"/>
      <c r="D33" s="326"/>
      <c r="E33" s="217">
        <v>7</v>
      </c>
      <c r="F33" s="217"/>
      <c r="G33" s="326"/>
      <c r="H33" s="326"/>
      <c r="I33" s="326"/>
      <c r="J33" s="149">
        <v>7</v>
      </c>
      <c r="K33" s="211"/>
    </row>
    <row r="34" spans="1:11" s="2" customFormat="1" ht="12" customHeight="1" x14ac:dyDescent="0.2">
      <c r="A34" s="149">
        <v>8</v>
      </c>
      <c r="B34" s="353">
        <f>SUM(B31:B33)</f>
        <v>3521</v>
      </c>
      <c r="C34" s="353">
        <f t="shared" ref="C34:D34" si="6">SUM(C31:C33)</f>
        <v>3603</v>
      </c>
      <c r="D34" s="353">
        <f t="shared" si="6"/>
        <v>3521</v>
      </c>
      <c r="E34" s="659" t="s">
        <v>319</v>
      </c>
      <c r="F34" s="756"/>
      <c r="G34" s="353">
        <f>SUM(G31:G33)</f>
        <v>4000</v>
      </c>
      <c r="H34" s="353">
        <f t="shared" ref="H34:I34" si="7">SUM(H31:H33)</f>
        <v>0</v>
      </c>
      <c r="I34" s="353">
        <f t="shared" si="7"/>
        <v>0</v>
      </c>
      <c r="J34" s="149">
        <v>8</v>
      </c>
      <c r="K34" s="211"/>
    </row>
    <row r="35" spans="1:11" s="2" customFormat="1" ht="12" customHeight="1" x14ac:dyDescent="0.2">
      <c r="A35" s="757"/>
      <c r="B35" s="328"/>
      <c r="C35" s="328"/>
      <c r="D35" s="328"/>
      <c r="E35" s="755" t="s">
        <v>320</v>
      </c>
      <c r="F35" s="755"/>
      <c r="G35" s="327"/>
      <c r="H35" s="327"/>
      <c r="I35" s="327"/>
      <c r="J35" s="757"/>
      <c r="K35" s="211"/>
    </row>
    <row r="36" spans="1:11" s="2" customFormat="1" ht="12" customHeight="1" x14ac:dyDescent="0.2">
      <c r="A36" s="754"/>
      <c r="B36" s="330"/>
      <c r="C36" s="330"/>
      <c r="D36" s="330"/>
      <c r="E36" s="193" t="s">
        <v>310</v>
      </c>
      <c r="F36" s="193" t="s">
        <v>321</v>
      </c>
      <c r="G36" s="348"/>
      <c r="H36" s="348"/>
      <c r="I36" s="348"/>
      <c r="J36" s="754"/>
      <c r="K36" s="211"/>
    </row>
    <row r="37" spans="1:11" s="2" customFormat="1" ht="12" customHeight="1" x14ac:dyDescent="0.2">
      <c r="A37" s="149">
        <v>9</v>
      </c>
      <c r="B37" s="326"/>
      <c r="C37" s="326"/>
      <c r="D37" s="326"/>
      <c r="E37" s="217">
        <v>9</v>
      </c>
      <c r="F37" s="217"/>
      <c r="G37" s="326"/>
      <c r="H37" s="326"/>
      <c r="I37" s="326"/>
      <c r="J37" s="149">
        <v>9</v>
      </c>
      <c r="K37" s="211"/>
    </row>
    <row r="38" spans="1:11" s="2" customFormat="1" ht="12" customHeight="1" x14ac:dyDescent="0.2">
      <c r="A38" s="149">
        <v>10</v>
      </c>
      <c r="B38" s="326"/>
      <c r="C38" s="326"/>
      <c r="D38" s="326"/>
      <c r="E38" s="217" t="s">
        <v>322</v>
      </c>
      <c r="F38" s="217"/>
      <c r="G38" s="326"/>
      <c r="H38" s="326"/>
      <c r="I38" s="326"/>
      <c r="J38" s="149">
        <v>10</v>
      </c>
      <c r="K38" s="211"/>
    </row>
    <row r="39" spans="1:11" s="2" customFormat="1" ht="12" customHeight="1" x14ac:dyDescent="0.2">
      <c r="A39" s="149">
        <v>11</v>
      </c>
      <c r="B39" s="326"/>
      <c r="C39" s="326"/>
      <c r="D39" s="326"/>
      <c r="E39" s="217" t="s">
        <v>323</v>
      </c>
      <c r="F39" s="217"/>
      <c r="G39" s="326"/>
      <c r="H39" s="326"/>
      <c r="I39" s="326"/>
      <c r="J39" s="149">
        <v>11</v>
      </c>
      <c r="K39" s="211"/>
    </row>
    <row r="40" spans="1:11" s="2" customFormat="1" ht="12" customHeight="1" x14ac:dyDescent="0.2">
      <c r="A40" s="149">
        <v>12</v>
      </c>
      <c r="B40" s="331"/>
      <c r="C40" s="331"/>
      <c r="D40" s="331"/>
      <c r="E40" s="759" t="s">
        <v>324</v>
      </c>
      <c r="F40" s="760"/>
      <c r="G40" s="349"/>
      <c r="H40" s="349"/>
      <c r="I40" s="349"/>
      <c r="J40" s="149">
        <v>12</v>
      </c>
      <c r="K40" s="211"/>
    </row>
    <row r="41" spans="1:11" s="2" customFormat="1" ht="12" customHeight="1" x14ac:dyDescent="0.2">
      <c r="A41" s="149">
        <v>13</v>
      </c>
      <c r="B41" s="326">
        <v>407</v>
      </c>
      <c r="C41" s="326">
        <f>-18603+407</f>
        <v>-18196</v>
      </c>
      <c r="D41" s="326">
        <v>120</v>
      </c>
      <c r="E41" s="751" t="s">
        <v>325</v>
      </c>
      <c r="F41" s="752"/>
      <c r="G41" s="326">
        <v>1000</v>
      </c>
      <c r="H41" s="326"/>
      <c r="I41" s="326"/>
      <c r="J41" s="149">
        <v>13</v>
      </c>
      <c r="K41" s="211"/>
    </row>
    <row r="42" spans="1:11" s="2" customFormat="1" ht="12" customHeight="1" x14ac:dyDescent="0.2">
      <c r="A42" s="149">
        <v>14</v>
      </c>
      <c r="B42" s="326"/>
      <c r="C42" s="326"/>
      <c r="D42" s="326"/>
      <c r="E42" s="644" t="s">
        <v>326</v>
      </c>
      <c r="F42" s="646"/>
      <c r="G42" s="326"/>
      <c r="H42" s="326"/>
      <c r="I42" s="326"/>
      <c r="J42" s="149">
        <v>14</v>
      </c>
      <c r="K42" s="211"/>
    </row>
    <row r="43" spans="1:11" s="2" customFormat="1" ht="12" customHeight="1" thickBot="1" x14ac:dyDescent="0.25">
      <c r="A43" s="154">
        <v>15</v>
      </c>
      <c r="B43" s="332" t="s">
        <v>587</v>
      </c>
      <c r="C43" s="332"/>
      <c r="D43" s="332"/>
      <c r="E43" s="746" t="s">
        <v>327</v>
      </c>
      <c r="F43" s="747"/>
      <c r="G43" s="332"/>
      <c r="H43" s="332"/>
      <c r="I43" s="332"/>
      <c r="J43" s="154">
        <v>15</v>
      </c>
      <c r="K43" s="211"/>
    </row>
    <row r="44" spans="1:11" s="216" customFormat="1" ht="15.6" customHeight="1" thickBot="1" x14ac:dyDescent="0.25">
      <c r="A44" s="174">
        <v>16</v>
      </c>
      <c r="B44" s="316">
        <f>B41+B34+B28</f>
        <v>19010</v>
      </c>
      <c r="C44" s="316">
        <f>C41+C34+C28</f>
        <v>407</v>
      </c>
      <c r="D44" s="316">
        <f t="shared" ref="D44" si="8">D41+D34+D28</f>
        <v>18723</v>
      </c>
      <c r="E44" s="748" t="s">
        <v>328</v>
      </c>
      <c r="F44" s="748"/>
      <c r="G44" s="316">
        <f>G41+G34+G28</f>
        <v>20000</v>
      </c>
      <c r="H44" s="316">
        <f>H41+H34+H28</f>
        <v>0</v>
      </c>
      <c r="I44" s="316">
        <f t="shared" ref="I44" si="9">I41+I34+I28</f>
        <v>0</v>
      </c>
      <c r="J44" s="214">
        <v>16</v>
      </c>
      <c r="K44" s="218"/>
    </row>
    <row r="45" spans="1:11" ht="13.5" customHeight="1" x14ac:dyDescent="0.2">
      <c r="B45" s="272" t="s">
        <v>329</v>
      </c>
      <c r="D45" s="749" t="s">
        <v>330</v>
      </c>
      <c r="E45" s="749"/>
      <c r="F45" s="749"/>
      <c r="G45" s="749"/>
      <c r="I45" s="441" t="s">
        <v>608</v>
      </c>
    </row>
    <row r="46" spans="1:11" ht="11.1" customHeight="1" x14ac:dyDescent="0.2">
      <c r="D46" s="750"/>
      <c r="E46" s="750"/>
      <c r="F46" s="750"/>
      <c r="G46" s="750"/>
    </row>
    <row r="47" spans="1:11" ht="11.1" customHeight="1" x14ac:dyDescent="0.25"/>
    <row r="48" spans="1:11" ht="19.5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10.5" hidden="1" customHeight="1" x14ac:dyDescent="0.25"/>
    <row r="57" ht="10.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63" ht="9.75" hidden="1" customHeight="1" x14ac:dyDescent="0.25"/>
    <row r="64" ht="9.75" hidden="1" customHeight="1" x14ac:dyDescent="0.25"/>
    <row r="2292" ht="252.75" hidden="1" customHeight="1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52">
    <mergeCell ref="D1:G1"/>
    <mergeCell ref="H1:J1"/>
    <mergeCell ref="D2:G2"/>
    <mergeCell ref="H2:J2"/>
    <mergeCell ref="D3:G3"/>
    <mergeCell ref="H3:J3"/>
    <mergeCell ref="E4:F4"/>
    <mergeCell ref="D5:G5"/>
    <mergeCell ref="H5:J5"/>
    <mergeCell ref="A6:A9"/>
    <mergeCell ref="B6:D6"/>
    <mergeCell ref="E6:F9"/>
    <mergeCell ref="G6:I6"/>
    <mergeCell ref="J6:J9"/>
    <mergeCell ref="B7:C7"/>
    <mergeCell ref="D7:D9"/>
    <mergeCell ref="E16:F16"/>
    <mergeCell ref="G7:G9"/>
    <mergeCell ref="H7:H9"/>
    <mergeCell ref="I7:I9"/>
    <mergeCell ref="B8:B9"/>
    <mergeCell ref="C8:C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41:F41"/>
    <mergeCell ref="J22:J24"/>
    <mergeCell ref="E23:F23"/>
    <mergeCell ref="E28:F28"/>
    <mergeCell ref="A29:A30"/>
    <mergeCell ref="E29:F29"/>
    <mergeCell ref="J29:J30"/>
    <mergeCell ref="A22:A24"/>
    <mergeCell ref="E22:F22"/>
    <mergeCell ref="E34:F34"/>
    <mergeCell ref="A35:A36"/>
    <mergeCell ref="E35:F35"/>
    <mergeCell ref="J35:J36"/>
    <mergeCell ref="E40:F40"/>
    <mergeCell ref="E42:F42"/>
    <mergeCell ref="E43:F43"/>
    <mergeCell ref="E44:F44"/>
    <mergeCell ref="D45:G45"/>
    <mergeCell ref="D46:G46"/>
  </mergeCells>
  <pageMargins left="0.7" right="0.7" top="0.75" bottom="0.75" header="0.3" footer="0.3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4</xdr:col>
                    <xdr:colOff>1143000</xdr:colOff>
                    <xdr:row>1</xdr:row>
                    <xdr:rowOff>47625</xdr:rowOff>
                  </from>
                  <to>
                    <xdr:col>4</xdr:col>
                    <xdr:colOff>1143000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4</xdr:col>
                    <xdr:colOff>1143000</xdr:colOff>
                    <xdr:row>0</xdr:row>
                    <xdr:rowOff>133350</xdr:rowOff>
                  </from>
                  <to>
                    <xdr:col>4</xdr:col>
                    <xdr:colOff>1143000</xdr:colOff>
                    <xdr:row>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451</v>
      </c>
      <c r="B4" s="781"/>
      <c r="C4" s="781"/>
      <c r="D4" s="781"/>
      <c r="F4" s="781" t="s">
        <v>452</v>
      </c>
      <c r="G4" s="781"/>
      <c r="H4" s="781"/>
      <c r="I4" s="781"/>
      <c r="J4" s="2"/>
    </row>
    <row r="5" spans="1:10" x14ac:dyDescent="0.2">
      <c r="A5" s="780" t="s">
        <v>453</v>
      </c>
      <c r="B5" s="780"/>
      <c r="C5" s="780"/>
      <c r="D5" s="780"/>
      <c r="E5" s="249" t="s">
        <v>454</v>
      </c>
      <c r="F5" s="781" t="s">
        <v>449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01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307" t="s">
        <v>432</v>
      </c>
      <c r="G8" s="307" t="s">
        <v>177</v>
      </c>
      <c r="H8" s="307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368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88"/>
      <c r="C12" s="288"/>
      <c r="D12" s="288"/>
      <c r="E12" s="152" t="s">
        <v>434</v>
      </c>
      <c r="F12" s="283"/>
      <c r="G12" s="283"/>
      <c r="H12" s="283"/>
      <c r="I12" s="149">
        <v>1</v>
      </c>
      <c r="J12" s="2"/>
    </row>
    <row r="13" spans="1:10" ht="12" customHeight="1" x14ac:dyDescent="0.2">
      <c r="A13" s="149">
        <v>2</v>
      </c>
      <c r="B13" s="288">
        <v>26064</v>
      </c>
      <c r="C13" s="288">
        <v>27925</v>
      </c>
      <c r="D13" s="288">
        <v>27925</v>
      </c>
      <c r="E13" s="152" t="s">
        <v>435</v>
      </c>
      <c r="F13" s="283">
        <v>28000</v>
      </c>
      <c r="G13" s="283"/>
      <c r="H13" s="283"/>
      <c r="I13" s="149">
        <v>2</v>
      </c>
      <c r="J13" s="2"/>
    </row>
    <row r="14" spans="1:10" ht="12" customHeight="1" x14ac:dyDescent="0.2">
      <c r="A14" s="149">
        <v>3</v>
      </c>
      <c r="B14" s="288"/>
      <c r="C14" s="288"/>
      <c r="D14" s="288"/>
      <c r="E14" s="152" t="s">
        <v>436</v>
      </c>
      <c r="F14" s="283"/>
      <c r="G14" s="283"/>
      <c r="H14" s="283"/>
      <c r="I14" s="149">
        <v>3</v>
      </c>
      <c r="J14" s="2"/>
    </row>
    <row r="15" spans="1:10" ht="12" customHeight="1" x14ac:dyDescent="0.2">
      <c r="A15" s="149">
        <v>4</v>
      </c>
      <c r="B15" s="288"/>
      <c r="C15" s="288"/>
      <c r="D15" s="288"/>
      <c r="E15" s="152" t="s">
        <v>301</v>
      </c>
      <c r="F15" s="283"/>
      <c r="G15" s="283"/>
      <c r="H15" s="283"/>
      <c r="I15" s="149">
        <v>4</v>
      </c>
      <c r="J15" s="2"/>
    </row>
    <row r="16" spans="1:10" ht="12" customHeight="1" x14ac:dyDescent="0.2">
      <c r="A16" s="149">
        <v>5</v>
      </c>
      <c r="B16" s="288">
        <v>1861</v>
      </c>
      <c r="C16" s="288">
        <v>0</v>
      </c>
      <c r="D16" s="288">
        <v>1861</v>
      </c>
      <c r="E16" s="152" t="s">
        <v>437</v>
      </c>
      <c r="F16" s="283"/>
      <c r="G16" s="283"/>
      <c r="H16" s="283"/>
      <c r="I16" s="149">
        <v>5</v>
      </c>
      <c r="J16" s="2"/>
    </row>
    <row r="17" spans="1:10" ht="12" customHeight="1" x14ac:dyDescent="0.2">
      <c r="A17" s="149">
        <v>6</v>
      </c>
      <c r="B17" s="288"/>
      <c r="C17" s="288"/>
      <c r="D17" s="288"/>
      <c r="E17" s="152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49">
        <v>7</v>
      </c>
      <c r="B18" s="288"/>
      <c r="C18" s="288"/>
      <c r="D18" s="288"/>
      <c r="E18" s="152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49">
        <v>8</v>
      </c>
      <c r="B19" s="288"/>
      <c r="C19" s="288"/>
      <c r="D19" s="288"/>
      <c r="E19" s="152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49">
        <v>9</v>
      </c>
      <c r="B20" s="283">
        <f>SUM(B13:B19)</f>
        <v>27925</v>
      </c>
      <c r="C20" s="283">
        <f>SUM(C13:C19)</f>
        <v>27925</v>
      </c>
      <c r="D20" s="283">
        <f t="shared" ref="D20" si="0">SUM(D13:D19)</f>
        <v>29786</v>
      </c>
      <c r="E20" s="152" t="s">
        <v>438</v>
      </c>
      <c r="F20" s="283">
        <f>SUM(F13:F19)</f>
        <v>28000</v>
      </c>
      <c r="G20" s="283">
        <f>SUM(G13:G19)</f>
        <v>0</v>
      </c>
      <c r="H20" s="283">
        <f t="shared" ref="H20" si="1">SUM(H13:H19)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88"/>
      <c r="C21" s="288"/>
      <c r="D21" s="288"/>
      <c r="E21" s="152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154">
        <v>11</v>
      </c>
      <c r="B22" s="369"/>
      <c r="C22" s="369"/>
      <c r="D22" s="369"/>
      <c r="E22" s="197" t="s">
        <v>440</v>
      </c>
      <c r="F22" s="285"/>
      <c r="G22" s="285"/>
      <c r="H22" s="285"/>
      <c r="I22" s="154">
        <v>11</v>
      </c>
      <c r="J22" s="2"/>
    </row>
    <row r="23" spans="1:10" ht="24" customHeight="1" thickBot="1" x14ac:dyDescent="0.25">
      <c r="A23" s="174">
        <v>12</v>
      </c>
      <c r="B23" s="374">
        <f>SUM(B20:B22)</f>
        <v>27925</v>
      </c>
      <c r="C23" s="374">
        <f>SUM(C20:C22)</f>
        <v>27925</v>
      </c>
      <c r="D23" s="374">
        <f t="shared" ref="D23" si="2">SUM(D20:D22)</f>
        <v>29786</v>
      </c>
      <c r="E23" s="245" t="s">
        <v>441</v>
      </c>
      <c r="F23" s="374">
        <f>SUM(F20:F22)</f>
        <v>28000</v>
      </c>
      <c r="G23" s="374">
        <f>SUM(G20:G22)</f>
        <v>0</v>
      </c>
      <c r="H23" s="374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371"/>
      <c r="C24" s="371"/>
      <c r="D24" s="371"/>
      <c r="E24" s="247" t="s">
        <v>442</v>
      </c>
      <c r="F24" s="375"/>
      <c r="G24" s="375"/>
      <c r="H24" s="375"/>
      <c r="I24" s="240"/>
      <c r="J24" s="2"/>
    </row>
    <row r="25" spans="1:10" ht="12" customHeight="1" x14ac:dyDescent="0.2">
      <c r="A25" s="149">
        <v>1</v>
      </c>
      <c r="B25" s="288"/>
      <c r="C25" s="288"/>
      <c r="D25" s="288"/>
      <c r="E25" s="152">
        <v>1</v>
      </c>
      <c r="F25" s="283"/>
      <c r="G25" s="283"/>
      <c r="H25" s="283"/>
      <c r="I25" s="149">
        <v>1</v>
      </c>
      <c r="J25" s="2"/>
    </row>
    <row r="26" spans="1:10" ht="12" customHeight="1" x14ac:dyDescent="0.2">
      <c r="A26" s="149">
        <v>2</v>
      </c>
      <c r="B26" s="288"/>
      <c r="C26" s="288"/>
      <c r="D26" s="288"/>
      <c r="E26" s="152">
        <v>2</v>
      </c>
      <c r="F26" s="283"/>
      <c r="G26" s="283"/>
      <c r="H26" s="283"/>
      <c r="I26" s="149">
        <v>2</v>
      </c>
      <c r="J26" s="2"/>
    </row>
    <row r="27" spans="1:10" ht="12" customHeight="1" x14ac:dyDescent="0.2">
      <c r="A27" s="149">
        <v>3</v>
      </c>
      <c r="B27" s="288"/>
      <c r="C27" s="288"/>
      <c r="D27" s="288"/>
      <c r="E27" s="152">
        <v>3</v>
      </c>
      <c r="F27" s="283"/>
      <c r="G27" s="283"/>
      <c r="H27" s="283"/>
      <c r="I27" s="149">
        <v>3</v>
      </c>
      <c r="J27" s="2"/>
    </row>
    <row r="28" spans="1:10" ht="12" customHeight="1" x14ac:dyDescent="0.2">
      <c r="A28" s="149">
        <v>4</v>
      </c>
      <c r="B28" s="288"/>
      <c r="C28" s="288"/>
      <c r="D28" s="288"/>
      <c r="E28" s="152">
        <v>4</v>
      </c>
      <c r="F28" s="283"/>
      <c r="G28" s="283"/>
      <c r="H28" s="283"/>
      <c r="I28" s="149">
        <v>4</v>
      </c>
      <c r="J28" s="2"/>
    </row>
    <row r="29" spans="1:10" ht="12" customHeight="1" x14ac:dyDescent="0.2">
      <c r="A29" s="149">
        <v>5</v>
      </c>
      <c r="B29" s="288"/>
      <c r="C29" s="288"/>
      <c r="D29" s="288"/>
      <c r="E29" s="152">
        <v>5</v>
      </c>
      <c r="F29" s="283"/>
      <c r="G29" s="283"/>
      <c r="H29" s="283"/>
      <c r="I29" s="149">
        <v>5</v>
      </c>
      <c r="J29" s="2"/>
    </row>
    <row r="30" spans="1:10" ht="12" customHeight="1" x14ac:dyDescent="0.2">
      <c r="A30" s="149">
        <v>6</v>
      </c>
      <c r="B30" s="288"/>
      <c r="C30" s="288"/>
      <c r="D30" s="288"/>
      <c r="E30" s="152">
        <v>6</v>
      </c>
      <c r="F30" s="283"/>
      <c r="G30" s="283"/>
      <c r="H30" s="283"/>
      <c r="I30" s="149">
        <v>6</v>
      </c>
      <c r="J30" s="2"/>
    </row>
    <row r="31" spans="1:10" ht="12" customHeight="1" x14ac:dyDescent="0.2">
      <c r="A31" s="149">
        <v>7</v>
      </c>
      <c r="B31" s="288"/>
      <c r="C31" s="288"/>
      <c r="D31" s="288"/>
      <c r="E31" s="152">
        <v>7</v>
      </c>
      <c r="F31" s="283"/>
      <c r="G31" s="283"/>
      <c r="H31" s="283"/>
      <c r="I31" s="149">
        <v>7</v>
      </c>
      <c r="J31" s="2"/>
    </row>
    <row r="32" spans="1:10" ht="12" customHeight="1" x14ac:dyDescent="0.2">
      <c r="A32" s="149">
        <v>8</v>
      </c>
      <c r="B32" s="288"/>
      <c r="C32" s="288"/>
      <c r="D32" s="288"/>
      <c r="E32" s="152">
        <v>8</v>
      </c>
      <c r="F32" s="283"/>
      <c r="G32" s="283"/>
      <c r="H32" s="283"/>
      <c r="I32" s="149">
        <v>8</v>
      </c>
      <c r="J32" s="2"/>
    </row>
    <row r="33" spans="1:10" ht="12" customHeight="1" x14ac:dyDescent="0.2">
      <c r="A33" s="149">
        <v>9</v>
      </c>
      <c r="B33" s="288"/>
      <c r="C33" s="288"/>
      <c r="D33" s="288"/>
      <c r="E33" s="152">
        <v>9</v>
      </c>
      <c r="F33" s="283"/>
      <c r="G33" s="283"/>
      <c r="H33" s="283"/>
      <c r="I33" s="149">
        <v>9</v>
      </c>
      <c r="J33" s="2"/>
    </row>
    <row r="34" spans="1:10" ht="12" customHeight="1" x14ac:dyDescent="0.2">
      <c r="A34" s="149">
        <v>10</v>
      </c>
      <c r="B34" s="288"/>
      <c r="C34" s="288"/>
      <c r="D34" s="288"/>
      <c r="E34" s="152">
        <v>10</v>
      </c>
      <c r="F34" s="283"/>
      <c r="G34" s="283"/>
      <c r="H34" s="283"/>
      <c r="I34" s="149">
        <v>10</v>
      </c>
      <c r="J34" s="2"/>
    </row>
    <row r="35" spans="1:10" ht="12" customHeight="1" x14ac:dyDescent="0.2">
      <c r="A35" s="149">
        <v>11</v>
      </c>
      <c r="B35" s="288"/>
      <c r="C35" s="288"/>
      <c r="D35" s="288"/>
      <c r="E35" s="152">
        <v>11</v>
      </c>
      <c r="F35" s="283"/>
      <c r="G35" s="283"/>
      <c r="H35" s="283"/>
      <c r="I35" s="149">
        <v>11</v>
      </c>
      <c r="J35" s="2"/>
    </row>
    <row r="36" spans="1:10" ht="12" customHeight="1" x14ac:dyDescent="0.2">
      <c r="A36" s="149">
        <v>12</v>
      </c>
      <c r="B36" s="288"/>
      <c r="C36" s="288"/>
      <c r="D36" s="288"/>
      <c r="E36" s="152">
        <v>12</v>
      </c>
      <c r="F36" s="283"/>
      <c r="G36" s="283"/>
      <c r="H36" s="283"/>
      <c r="I36" s="149">
        <v>12</v>
      </c>
      <c r="J36" s="2"/>
    </row>
    <row r="37" spans="1:10" ht="12" customHeight="1" x14ac:dyDescent="0.2">
      <c r="A37" s="149">
        <v>13</v>
      </c>
      <c r="B37" s="288"/>
      <c r="C37" s="288"/>
      <c r="D37" s="288"/>
      <c r="E37" s="152">
        <v>13</v>
      </c>
      <c r="F37" s="283"/>
      <c r="G37" s="283"/>
      <c r="H37" s="283"/>
      <c r="I37" s="149">
        <v>13</v>
      </c>
      <c r="J37" s="2"/>
    </row>
    <row r="38" spans="1:10" ht="12" customHeight="1" x14ac:dyDescent="0.2">
      <c r="A38" s="149">
        <v>14</v>
      </c>
      <c r="B38" s="288"/>
      <c r="C38" s="288"/>
      <c r="D38" s="288"/>
      <c r="E38" s="152">
        <v>14</v>
      </c>
      <c r="F38" s="283"/>
      <c r="G38" s="283"/>
      <c r="H38" s="283"/>
      <c r="I38" s="149">
        <v>14</v>
      </c>
      <c r="J38" s="2"/>
    </row>
    <row r="39" spans="1:10" ht="12" customHeight="1" x14ac:dyDescent="0.2">
      <c r="A39" s="149">
        <v>15</v>
      </c>
      <c r="B39" s="288"/>
      <c r="C39" s="288"/>
      <c r="D39" s="288"/>
      <c r="E39" s="152">
        <v>15</v>
      </c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154">
        <v>16</v>
      </c>
      <c r="B40" s="290">
        <v>27925</v>
      </c>
      <c r="C40" s="290">
        <v>27925</v>
      </c>
      <c r="D40" s="290">
        <v>29786</v>
      </c>
      <c r="E40" s="197" t="s">
        <v>443</v>
      </c>
      <c r="F40" s="285">
        <v>28000</v>
      </c>
      <c r="G40" s="285"/>
      <c r="H40" s="285"/>
      <c r="I40" s="154">
        <v>16</v>
      </c>
      <c r="J40" s="2"/>
    </row>
    <row r="41" spans="1:10" ht="24" customHeight="1" thickBot="1" x14ac:dyDescent="0.25">
      <c r="A41" s="174">
        <v>17</v>
      </c>
      <c r="B41" s="374">
        <f>SUM(B40)</f>
        <v>27925</v>
      </c>
      <c r="C41" s="374">
        <f>SUM(C40)</f>
        <v>27925</v>
      </c>
      <c r="D41" s="374">
        <f t="shared" ref="D41" si="4">SUM(D40)</f>
        <v>29786</v>
      </c>
      <c r="E41" s="245"/>
      <c r="F41" s="374">
        <f>SUM(F40)</f>
        <v>28000</v>
      </c>
      <c r="G41" s="374">
        <f>SUM(G40)</f>
        <v>0</v>
      </c>
      <c r="H41" s="374">
        <f t="shared" ref="H41" si="5">SUM(H40)</f>
        <v>0</v>
      </c>
      <c r="I41" s="176">
        <v>17</v>
      </c>
      <c r="J41" s="2"/>
    </row>
    <row r="42" spans="1:10" ht="13.5" thickBot="1" x14ac:dyDescent="0.25">
      <c r="A42" s="2"/>
      <c r="B42" s="6"/>
      <c r="C42" s="6"/>
      <c r="D42" s="370"/>
      <c r="E42" s="248"/>
      <c r="F42" s="6"/>
      <c r="G42" s="6"/>
      <c r="H42" s="376" t="s">
        <v>595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5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01"/>
  <sheetViews>
    <sheetView workbookViewId="0">
      <selection activeCell="B8" sqref="B8:B9"/>
    </sheetView>
  </sheetViews>
  <sheetFormatPr defaultColWidth="0" defaultRowHeight="15.75" customHeight="1" zeroHeight="1" x14ac:dyDescent="0.25"/>
  <cols>
    <col min="1" max="1" width="3.7109375" style="140" customWidth="1"/>
    <col min="2" max="3" width="14.42578125" style="259" customWidth="1"/>
    <col min="4" max="4" width="14.28515625" style="260" customWidth="1"/>
    <col min="5" max="5" width="18.85546875" style="141" customWidth="1"/>
    <col min="6" max="6" width="19" customWidth="1"/>
    <col min="7" max="7" width="14.7109375" style="3" customWidth="1"/>
    <col min="8" max="8" width="14.85546875" style="3" customWidth="1"/>
    <col min="9" max="9" width="15.28515625" style="3" customWidth="1"/>
    <col min="10" max="10" width="3.42578125" customWidth="1"/>
    <col min="11" max="11" width="2" customWidth="1"/>
  </cols>
  <sheetData>
    <row r="1" spans="1:11" x14ac:dyDescent="0.25">
      <c r="D1" s="624" t="s">
        <v>287</v>
      </c>
      <c r="E1" s="678"/>
      <c r="F1" s="678"/>
      <c r="G1" s="678"/>
      <c r="H1" s="778" t="s">
        <v>288</v>
      </c>
      <c r="I1" s="778"/>
      <c r="J1" s="778"/>
    </row>
    <row r="2" spans="1:11" x14ac:dyDescent="0.25">
      <c r="B2" s="300" t="s">
        <v>135</v>
      </c>
      <c r="D2" s="624" t="s">
        <v>289</v>
      </c>
      <c r="E2" s="773"/>
      <c r="F2" s="773"/>
      <c r="G2" s="773"/>
      <c r="H2" s="779"/>
      <c r="I2" s="779"/>
      <c r="J2" s="779"/>
    </row>
    <row r="3" spans="1:11" x14ac:dyDescent="0.25">
      <c r="B3" s="300" t="s">
        <v>290</v>
      </c>
      <c r="D3" s="772"/>
      <c r="E3" s="773"/>
      <c r="F3" s="773"/>
      <c r="G3" s="773"/>
      <c r="H3" s="779"/>
      <c r="I3" s="779"/>
      <c r="J3" s="779"/>
    </row>
    <row r="4" spans="1:11" ht="12.75" customHeight="1" x14ac:dyDescent="0.25">
      <c r="B4" s="300"/>
      <c r="D4" s="324"/>
      <c r="E4" s="770" t="s">
        <v>332</v>
      </c>
      <c r="F4" s="771"/>
      <c r="G4" s="333"/>
      <c r="H4" s="334" t="s">
        <v>292</v>
      </c>
      <c r="I4" s="334"/>
      <c r="J4" s="207"/>
    </row>
    <row r="5" spans="1:11" x14ac:dyDescent="0.25">
      <c r="D5" s="772" t="s">
        <v>293</v>
      </c>
      <c r="E5" s="773"/>
      <c r="F5" s="773"/>
      <c r="G5" s="773"/>
      <c r="H5" s="698" t="s">
        <v>294</v>
      </c>
      <c r="I5" s="698"/>
      <c r="J5" s="698"/>
    </row>
    <row r="6" spans="1:11" s="2" customFormat="1" ht="15.75" customHeight="1" x14ac:dyDescent="0.2">
      <c r="A6" s="608"/>
      <c r="B6" s="615" t="s">
        <v>140</v>
      </c>
      <c r="C6" s="774"/>
      <c r="D6" s="775"/>
      <c r="E6" s="776" t="s">
        <v>295</v>
      </c>
      <c r="F6" s="777"/>
      <c r="G6" s="682" t="s">
        <v>507</v>
      </c>
      <c r="H6" s="616"/>
      <c r="I6" s="617"/>
      <c r="J6" s="596"/>
      <c r="K6" s="208"/>
    </row>
    <row r="7" spans="1:11" s="2" customFormat="1" ht="15.75" customHeight="1" x14ac:dyDescent="0.2">
      <c r="A7" s="609"/>
      <c r="B7" s="599" t="s">
        <v>142</v>
      </c>
      <c r="C7" s="600"/>
      <c r="D7" s="601" t="s">
        <v>502</v>
      </c>
      <c r="E7" s="777"/>
      <c r="F7" s="777"/>
      <c r="G7" s="604" t="s">
        <v>143</v>
      </c>
      <c r="H7" s="604" t="s">
        <v>144</v>
      </c>
      <c r="I7" s="604" t="s">
        <v>145</v>
      </c>
      <c r="J7" s="597"/>
      <c r="K7" s="208"/>
    </row>
    <row r="8" spans="1:11" s="2" customFormat="1" ht="15.75" customHeight="1" x14ac:dyDescent="0.2">
      <c r="A8" s="609"/>
      <c r="B8" s="604" t="s">
        <v>500</v>
      </c>
      <c r="C8" s="601" t="s">
        <v>501</v>
      </c>
      <c r="D8" s="602"/>
      <c r="E8" s="777"/>
      <c r="F8" s="777"/>
      <c r="G8" s="786"/>
      <c r="H8" s="787"/>
      <c r="I8" s="786"/>
      <c r="J8" s="597"/>
      <c r="K8" s="208"/>
    </row>
    <row r="9" spans="1:11" s="2" customFormat="1" ht="15.75" customHeight="1" x14ac:dyDescent="0.2">
      <c r="A9" s="610"/>
      <c r="B9" s="605"/>
      <c r="C9" s="602"/>
      <c r="D9" s="602"/>
      <c r="E9" s="777"/>
      <c r="F9" s="777"/>
      <c r="G9" s="605"/>
      <c r="H9" s="788"/>
      <c r="I9" s="605"/>
      <c r="J9" s="598"/>
      <c r="K9" s="208"/>
    </row>
    <row r="10" spans="1:11" s="2" customFormat="1" ht="15.75" customHeight="1" x14ac:dyDescent="0.2">
      <c r="A10" s="209"/>
      <c r="B10" s="262"/>
      <c r="C10" s="325"/>
      <c r="D10" s="262"/>
      <c r="E10" s="768" t="s">
        <v>296</v>
      </c>
      <c r="F10" s="769"/>
      <c r="G10" s="325"/>
      <c r="H10" s="325"/>
      <c r="I10" s="325"/>
      <c r="J10" s="210"/>
      <c r="K10" s="208"/>
    </row>
    <row r="11" spans="1:11" s="2" customFormat="1" ht="12" customHeight="1" x14ac:dyDescent="0.2">
      <c r="A11" s="147"/>
      <c r="B11" s="270"/>
      <c r="C11" s="270"/>
      <c r="D11" s="270"/>
      <c r="E11" s="769" t="s">
        <v>297</v>
      </c>
      <c r="F11" s="769"/>
      <c r="G11" s="270"/>
      <c r="H11" s="270"/>
      <c r="I11" s="270"/>
      <c r="J11" s="164"/>
      <c r="K11" s="211"/>
    </row>
    <row r="12" spans="1:11" s="2" customFormat="1" ht="12" customHeight="1" x14ac:dyDescent="0.2">
      <c r="A12" s="149">
        <v>1</v>
      </c>
      <c r="B12" s="295"/>
      <c r="C12" s="295"/>
      <c r="D12" s="295"/>
      <c r="E12" s="659" t="s">
        <v>298</v>
      </c>
      <c r="F12" s="659"/>
      <c r="G12" s="295"/>
      <c r="H12" s="295"/>
      <c r="I12" s="295"/>
      <c r="J12" s="212"/>
      <c r="K12" s="211"/>
    </row>
    <row r="13" spans="1:11" s="2" customFormat="1" ht="12" customHeight="1" x14ac:dyDescent="0.2">
      <c r="A13" s="149">
        <v>2</v>
      </c>
      <c r="B13" s="295">
        <v>621</v>
      </c>
      <c r="C13" s="295">
        <v>641</v>
      </c>
      <c r="D13" s="295">
        <v>590</v>
      </c>
      <c r="E13" s="659" t="s">
        <v>299</v>
      </c>
      <c r="F13" s="659"/>
      <c r="G13" s="295">
        <v>600</v>
      </c>
      <c r="H13" s="295"/>
      <c r="I13" s="295"/>
      <c r="J13" s="212"/>
      <c r="K13" s="211"/>
    </row>
    <row r="14" spans="1:11" s="2" customFormat="1" ht="12" customHeight="1" x14ac:dyDescent="0.2">
      <c r="A14" s="149">
        <v>3</v>
      </c>
      <c r="B14" s="295"/>
      <c r="C14" s="295"/>
      <c r="D14" s="295"/>
      <c r="E14" s="659" t="s">
        <v>300</v>
      </c>
      <c r="F14" s="659"/>
      <c r="G14" s="295"/>
      <c r="H14" s="295"/>
      <c r="I14" s="295"/>
      <c r="J14" s="212"/>
      <c r="K14" s="211"/>
    </row>
    <row r="15" spans="1:11" s="2" customFormat="1" ht="12" customHeight="1" x14ac:dyDescent="0.2">
      <c r="A15" s="149">
        <v>4</v>
      </c>
      <c r="B15" s="295"/>
      <c r="C15" s="295"/>
      <c r="D15" s="295"/>
      <c r="E15" s="659" t="s">
        <v>301</v>
      </c>
      <c r="F15" s="659"/>
      <c r="G15" s="295"/>
      <c r="H15" s="295"/>
      <c r="I15" s="295"/>
      <c r="J15" s="212"/>
      <c r="K15" s="211"/>
    </row>
    <row r="16" spans="1:11" s="2" customFormat="1" ht="12" customHeight="1" x14ac:dyDescent="0.2">
      <c r="A16" s="149">
        <v>5</v>
      </c>
      <c r="B16" s="295">
        <v>52800</v>
      </c>
      <c r="C16" s="295">
        <v>52780</v>
      </c>
      <c r="D16" s="295">
        <v>52800</v>
      </c>
      <c r="E16" s="659" t="s">
        <v>573</v>
      </c>
      <c r="F16" s="659"/>
      <c r="G16" s="295">
        <v>52800</v>
      </c>
      <c r="H16" s="295"/>
      <c r="I16" s="295"/>
      <c r="J16" s="212"/>
      <c r="K16" s="211"/>
    </row>
    <row r="17" spans="1:11" s="2" customFormat="1" ht="12" customHeight="1" x14ac:dyDescent="0.2">
      <c r="A17" s="149">
        <v>6</v>
      </c>
      <c r="B17" s="295"/>
      <c r="C17" s="295"/>
      <c r="D17" s="295"/>
      <c r="E17" s="761">
        <v>6</v>
      </c>
      <c r="F17" s="761"/>
      <c r="G17" s="295"/>
      <c r="H17" s="295"/>
      <c r="I17" s="295"/>
      <c r="J17" s="212"/>
      <c r="K17" s="211"/>
    </row>
    <row r="18" spans="1:11" s="2" customFormat="1" ht="12" customHeight="1" x14ac:dyDescent="0.2">
      <c r="A18" s="149">
        <v>7</v>
      </c>
      <c r="B18" s="295"/>
      <c r="C18" s="295"/>
      <c r="D18" s="295"/>
      <c r="E18" s="659" t="s">
        <v>303</v>
      </c>
      <c r="F18" s="659"/>
      <c r="G18" s="295"/>
      <c r="H18" s="295"/>
      <c r="I18" s="295"/>
      <c r="J18" s="212"/>
      <c r="K18" s="211"/>
    </row>
    <row r="19" spans="1:11" s="2" customFormat="1" ht="12" customHeight="1" x14ac:dyDescent="0.2">
      <c r="A19" s="149">
        <v>8</v>
      </c>
      <c r="B19" s="295"/>
      <c r="C19" s="295"/>
      <c r="D19" s="295"/>
      <c r="E19" s="659" t="s">
        <v>304</v>
      </c>
      <c r="F19" s="659"/>
      <c r="G19" s="295"/>
      <c r="H19" s="295"/>
      <c r="I19" s="295"/>
      <c r="J19" s="212"/>
      <c r="K19" s="211"/>
    </row>
    <row r="20" spans="1:11" s="2" customFormat="1" ht="12" customHeight="1" thickBot="1" x14ac:dyDescent="0.25">
      <c r="A20" s="154">
        <v>9</v>
      </c>
      <c r="B20" s="265"/>
      <c r="C20" s="265"/>
      <c r="D20" s="265"/>
      <c r="E20" s="762" t="s">
        <v>306</v>
      </c>
      <c r="F20" s="762"/>
      <c r="G20" s="274"/>
      <c r="H20" s="274"/>
      <c r="I20" s="274"/>
      <c r="J20" s="154"/>
      <c r="K20" s="211"/>
    </row>
    <row r="21" spans="1:11" s="216" customFormat="1" ht="21.75" customHeight="1" thickBot="1" x14ac:dyDescent="0.25">
      <c r="A21" s="174">
        <v>10</v>
      </c>
      <c r="B21" s="316">
        <f t="shared" ref="B21:D21" si="0">SUM(B13:B20)</f>
        <v>53421</v>
      </c>
      <c r="C21" s="316">
        <f t="shared" si="0"/>
        <v>53421</v>
      </c>
      <c r="D21" s="316">
        <f t="shared" si="0"/>
        <v>53390</v>
      </c>
      <c r="E21" s="647" t="s">
        <v>307</v>
      </c>
      <c r="F21" s="647"/>
      <c r="G21" s="316">
        <f>SUM(G13:G20)</f>
        <v>53400</v>
      </c>
      <c r="H21" s="316">
        <f>SUM(H13:H20)</f>
        <v>0</v>
      </c>
      <c r="I21" s="316">
        <f t="shared" ref="I21" si="1">SUM(I13:I20)</f>
        <v>0</v>
      </c>
      <c r="J21" s="214"/>
      <c r="K21" s="215"/>
    </row>
    <row r="22" spans="1:11" s="2" customFormat="1" ht="12" customHeight="1" x14ac:dyDescent="0.2">
      <c r="A22" s="753"/>
      <c r="B22" s="342"/>
      <c r="C22" s="342"/>
      <c r="D22" s="342"/>
      <c r="E22" s="758" t="s">
        <v>308</v>
      </c>
      <c r="F22" s="643"/>
      <c r="G22" s="263"/>
      <c r="H22" s="263"/>
      <c r="I22" s="263"/>
      <c r="J22" s="753"/>
      <c r="K22" s="211"/>
    </row>
    <row r="23" spans="1:11" s="2" customFormat="1" ht="12" customHeight="1" x14ac:dyDescent="0.2">
      <c r="A23" s="753"/>
      <c r="B23" s="342"/>
      <c r="C23" s="342"/>
      <c r="D23" s="342"/>
      <c r="E23" s="755" t="s">
        <v>309</v>
      </c>
      <c r="F23" s="755"/>
      <c r="G23" s="263"/>
      <c r="H23" s="263"/>
      <c r="I23" s="263"/>
      <c r="J23" s="753"/>
      <c r="K23" s="211"/>
    </row>
    <row r="24" spans="1:11" s="2" customFormat="1" ht="12" customHeight="1" x14ac:dyDescent="0.2">
      <c r="A24" s="754"/>
      <c r="B24" s="343"/>
      <c r="C24" s="343"/>
      <c r="D24" s="343"/>
      <c r="E24" s="193" t="s">
        <v>310</v>
      </c>
      <c r="F24" s="193" t="s">
        <v>311</v>
      </c>
      <c r="G24" s="344"/>
      <c r="H24" s="344"/>
      <c r="I24" s="344"/>
      <c r="J24" s="754"/>
      <c r="K24" s="211"/>
    </row>
    <row r="25" spans="1:11" s="2" customFormat="1" ht="12" customHeight="1" x14ac:dyDescent="0.2">
      <c r="A25" s="149">
        <v>1</v>
      </c>
      <c r="B25" s="295">
        <v>45000</v>
      </c>
      <c r="C25" s="295">
        <v>45000</v>
      </c>
      <c r="D25" s="295">
        <v>45000</v>
      </c>
      <c r="E25" s="217" t="s">
        <v>333</v>
      </c>
      <c r="F25" s="219">
        <v>44796</v>
      </c>
      <c r="G25" s="295">
        <v>45000</v>
      </c>
      <c r="H25" s="295"/>
      <c r="I25" s="295"/>
      <c r="J25" s="149"/>
      <c r="K25" s="211"/>
    </row>
    <row r="26" spans="1:11" s="2" customFormat="1" ht="12" customHeight="1" x14ac:dyDescent="0.2">
      <c r="A26" s="149">
        <v>2</v>
      </c>
      <c r="B26" s="295"/>
      <c r="C26" s="295"/>
      <c r="D26" s="295"/>
      <c r="E26" s="217" t="s">
        <v>314</v>
      </c>
      <c r="F26" s="217"/>
      <c r="G26" s="295"/>
      <c r="H26" s="295"/>
      <c r="I26" s="295"/>
      <c r="J26" s="149"/>
      <c r="K26" s="211"/>
    </row>
    <row r="27" spans="1:11" s="2" customFormat="1" ht="12" customHeight="1" x14ac:dyDescent="0.2">
      <c r="A27" s="149">
        <v>3</v>
      </c>
      <c r="B27" s="295"/>
      <c r="C27" s="295"/>
      <c r="D27" s="295"/>
      <c r="E27" s="217">
        <v>3</v>
      </c>
      <c r="F27" s="217"/>
      <c r="G27" s="295"/>
      <c r="H27" s="295"/>
      <c r="I27" s="295"/>
      <c r="J27" s="149"/>
      <c r="K27" s="211"/>
    </row>
    <row r="28" spans="1:11" s="2" customFormat="1" ht="12" customHeight="1" x14ac:dyDescent="0.2">
      <c r="A28" s="149">
        <v>4</v>
      </c>
      <c r="B28" s="295">
        <v>45000</v>
      </c>
      <c r="C28" s="295">
        <v>45000</v>
      </c>
      <c r="D28" s="295">
        <v>45000</v>
      </c>
      <c r="E28" s="659" t="s">
        <v>315</v>
      </c>
      <c r="F28" s="756"/>
      <c r="G28" s="295">
        <f>SUM(G25:G27)</f>
        <v>45000</v>
      </c>
      <c r="H28" s="295"/>
      <c r="I28" s="295">
        <f t="shared" ref="I28" si="2">SUM(I25:I27)</f>
        <v>0</v>
      </c>
      <c r="J28" s="149"/>
      <c r="K28" s="211"/>
    </row>
    <row r="29" spans="1:11" s="2" customFormat="1" ht="12" customHeight="1" x14ac:dyDescent="0.2">
      <c r="A29" s="757"/>
      <c r="B29" s="265"/>
      <c r="C29" s="265"/>
      <c r="D29" s="265"/>
      <c r="E29" s="755" t="s">
        <v>316</v>
      </c>
      <c r="F29" s="755"/>
      <c r="G29" s="274"/>
      <c r="H29" s="274"/>
      <c r="I29" s="274"/>
      <c r="J29" s="757"/>
      <c r="K29" s="211"/>
    </row>
    <row r="30" spans="1:11" s="2" customFormat="1" ht="12" customHeight="1" x14ac:dyDescent="0.2">
      <c r="A30" s="754"/>
      <c r="B30" s="343"/>
      <c r="C30" s="343"/>
      <c r="D30" s="343"/>
      <c r="E30" s="193" t="s">
        <v>310</v>
      </c>
      <c r="F30" s="193" t="s">
        <v>311</v>
      </c>
      <c r="G30" s="344"/>
      <c r="H30" s="344"/>
      <c r="I30" s="344"/>
      <c r="J30" s="754"/>
      <c r="K30" s="211"/>
    </row>
    <row r="31" spans="1:11" s="2" customFormat="1" ht="12" customHeight="1" x14ac:dyDescent="0.2">
      <c r="A31" s="149">
        <v>5</v>
      </c>
      <c r="B31" s="295">
        <v>7780</v>
      </c>
      <c r="C31" s="295">
        <v>7780</v>
      </c>
      <c r="D31" s="295">
        <v>7780</v>
      </c>
      <c r="E31" s="217" t="s">
        <v>334</v>
      </c>
      <c r="F31" s="219">
        <v>44796</v>
      </c>
      <c r="G31" s="295">
        <v>7800</v>
      </c>
      <c r="H31" s="295"/>
      <c r="I31" s="295"/>
      <c r="J31" s="149"/>
      <c r="K31" s="211"/>
    </row>
    <row r="32" spans="1:11" s="2" customFormat="1" ht="12" customHeight="1" x14ac:dyDescent="0.2">
      <c r="A32" s="149">
        <v>6</v>
      </c>
      <c r="B32" s="295"/>
      <c r="C32" s="295"/>
      <c r="D32" s="295"/>
      <c r="E32" s="217">
        <v>6</v>
      </c>
      <c r="F32" s="217"/>
      <c r="G32" s="295"/>
      <c r="H32" s="295"/>
      <c r="I32" s="295"/>
      <c r="J32" s="149"/>
      <c r="K32" s="211"/>
    </row>
    <row r="33" spans="1:11" s="2" customFormat="1" ht="12" customHeight="1" x14ac:dyDescent="0.2">
      <c r="A33" s="149">
        <v>7</v>
      </c>
      <c r="B33" s="295"/>
      <c r="C33" s="295"/>
      <c r="D33" s="295"/>
      <c r="E33" s="217">
        <v>7</v>
      </c>
      <c r="F33" s="217"/>
      <c r="G33" s="295"/>
      <c r="H33" s="295"/>
      <c r="I33" s="295"/>
      <c r="J33" s="149"/>
      <c r="K33" s="211"/>
    </row>
    <row r="34" spans="1:11" s="2" customFormat="1" ht="12" customHeight="1" x14ac:dyDescent="0.2">
      <c r="A34" s="149">
        <v>8</v>
      </c>
      <c r="B34" s="295">
        <v>7780</v>
      </c>
      <c r="C34" s="295">
        <v>7780</v>
      </c>
      <c r="D34" s="295">
        <v>7780</v>
      </c>
      <c r="E34" s="659" t="s">
        <v>319</v>
      </c>
      <c r="F34" s="756"/>
      <c r="G34" s="295">
        <f>SUM(G31:G33)</f>
        <v>7800</v>
      </c>
      <c r="H34" s="295"/>
      <c r="I34" s="295">
        <f t="shared" ref="I34" si="3">SUM(I31:I33)</f>
        <v>0</v>
      </c>
      <c r="J34" s="149"/>
      <c r="K34" s="211"/>
    </row>
    <row r="35" spans="1:11" s="2" customFormat="1" ht="12" customHeight="1" x14ac:dyDescent="0.2">
      <c r="A35" s="757"/>
      <c r="B35" s="265"/>
      <c r="C35" s="265"/>
      <c r="D35" s="265"/>
      <c r="E35" s="755" t="s">
        <v>320</v>
      </c>
      <c r="F35" s="755"/>
      <c r="G35" s="274"/>
      <c r="H35" s="274"/>
      <c r="I35" s="274"/>
      <c r="J35" s="757"/>
      <c r="K35" s="211"/>
    </row>
    <row r="36" spans="1:11" s="2" customFormat="1" ht="12" customHeight="1" x14ac:dyDescent="0.2">
      <c r="A36" s="754"/>
      <c r="B36" s="343"/>
      <c r="C36" s="343"/>
      <c r="D36" s="343"/>
      <c r="E36" s="193" t="s">
        <v>310</v>
      </c>
      <c r="F36" s="193" t="s">
        <v>321</v>
      </c>
      <c r="G36" s="344"/>
      <c r="H36" s="344"/>
      <c r="I36" s="344"/>
      <c r="J36" s="754"/>
      <c r="K36" s="211"/>
    </row>
    <row r="37" spans="1:11" s="2" customFormat="1" ht="12" customHeight="1" x14ac:dyDescent="0.2">
      <c r="A37" s="149">
        <v>9</v>
      </c>
      <c r="B37" s="295"/>
      <c r="C37" s="295"/>
      <c r="D37" s="295"/>
      <c r="E37" s="217">
        <v>9</v>
      </c>
      <c r="F37" s="217"/>
      <c r="G37" s="295"/>
      <c r="H37" s="295"/>
      <c r="I37" s="295"/>
      <c r="J37" s="149"/>
      <c r="K37" s="211"/>
    </row>
    <row r="38" spans="1:11" s="2" customFormat="1" ht="12" customHeight="1" x14ac:dyDescent="0.2">
      <c r="A38" s="149">
        <v>10</v>
      </c>
      <c r="B38" s="295"/>
      <c r="C38" s="295"/>
      <c r="D38" s="295"/>
      <c r="E38" s="217" t="s">
        <v>322</v>
      </c>
      <c r="F38" s="217"/>
      <c r="G38" s="295"/>
      <c r="H38" s="295"/>
      <c r="I38" s="295"/>
      <c r="J38" s="149"/>
      <c r="K38" s="211"/>
    </row>
    <row r="39" spans="1:11" s="2" customFormat="1" ht="12" customHeight="1" x14ac:dyDescent="0.2">
      <c r="A39" s="149">
        <v>11</v>
      </c>
      <c r="B39" s="295"/>
      <c r="C39" s="295"/>
      <c r="D39" s="295"/>
      <c r="E39" s="217" t="s">
        <v>323</v>
      </c>
      <c r="F39" s="217"/>
      <c r="G39" s="295"/>
      <c r="H39" s="295"/>
      <c r="I39" s="295"/>
      <c r="J39" s="149"/>
      <c r="K39" s="211"/>
    </row>
    <row r="40" spans="1:11" s="2" customFormat="1" ht="12" customHeight="1" x14ac:dyDescent="0.2">
      <c r="A40" s="149">
        <v>12</v>
      </c>
      <c r="B40" s="264"/>
      <c r="C40" s="264"/>
      <c r="D40" s="264"/>
      <c r="E40" s="759" t="s">
        <v>324</v>
      </c>
      <c r="F40" s="760"/>
      <c r="G40" s="273"/>
      <c r="H40" s="402"/>
      <c r="I40" s="273"/>
      <c r="J40" s="149"/>
      <c r="K40" s="211"/>
    </row>
    <row r="41" spans="1:11" s="2" customFormat="1" ht="12" customHeight="1" x14ac:dyDescent="0.2">
      <c r="A41" s="149">
        <v>13</v>
      </c>
      <c r="B41" s="295">
        <v>641</v>
      </c>
      <c r="C41" s="295">
        <v>641</v>
      </c>
      <c r="D41" s="295">
        <v>610</v>
      </c>
      <c r="E41" s="751" t="s">
        <v>325</v>
      </c>
      <c r="F41" s="752"/>
      <c r="G41" s="295">
        <v>600</v>
      </c>
      <c r="H41" s="295"/>
      <c r="I41" s="295"/>
      <c r="J41" s="149"/>
      <c r="K41" s="211"/>
    </row>
    <row r="42" spans="1:11" s="2" customFormat="1" ht="12" customHeight="1" x14ac:dyDescent="0.2">
      <c r="A42" s="149">
        <v>14</v>
      </c>
      <c r="B42" s="295"/>
      <c r="C42" s="295"/>
      <c r="D42" s="295"/>
      <c r="E42" s="644" t="s">
        <v>326</v>
      </c>
      <c r="F42" s="646"/>
      <c r="G42" s="295"/>
      <c r="H42" s="295"/>
      <c r="I42" s="295"/>
      <c r="J42" s="149"/>
      <c r="K42" s="211"/>
    </row>
    <row r="43" spans="1:11" s="2" customFormat="1" ht="12" customHeight="1" thickBot="1" x14ac:dyDescent="0.25">
      <c r="A43" s="154">
        <v>15</v>
      </c>
      <c r="B43" s="315"/>
      <c r="C43" s="315"/>
      <c r="D43" s="315"/>
      <c r="E43" s="746" t="s">
        <v>327</v>
      </c>
      <c r="F43" s="747"/>
      <c r="G43" s="315"/>
      <c r="H43" s="315"/>
      <c r="I43" s="315"/>
      <c r="J43" s="154"/>
      <c r="K43" s="211"/>
    </row>
    <row r="44" spans="1:11" s="216" customFormat="1" ht="21.75" customHeight="1" thickBot="1" x14ac:dyDescent="0.25">
      <c r="A44" s="174">
        <v>16</v>
      </c>
      <c r="B44" s="316">
        <f t="shared" ref="B44:D44" si="4">B41+B34+B28</f>
        <v>53421</v>
      </c>
      <c r="C44" s="316">
        <f t="shared" si="4"/>
        <v>53421</v>
      </c>
      <c r="D44" s="316">
        <f t="shared" si="4"/>
        <v>53390</v>
      </c>
      <c r="E44" s="748" t="s">
        <v>328</v>
      </c>
      <c r="F44" s="748"/>
      <c r="G44" s="316">
        <f>G41+G34+G28</f>
        <v>53400</v>
      </c>
      <c r="H44" s="316">
        <f>H41+H34+H28</f>
        <v>0</v>
      </c>
      <c r="I44" s="316">
        <f t="shared" ref="I44" si="5">I41+I34+I28</f>
        <v>0</v>
      </c>
      <c r="J44" s="214"/>
      <c r="K44" s="218"/>
    </row>
    <row r="45" spans="1:11" ht="13.5" customHeight="1" thickBot="1" x14ac:dyDescent="0.25">
      <c r="B45" s="316"/>
      <c r="D45" s="749" t="s">
        <v>330</v>
      </c>
      <c r="E45" s="749"/>
      <c r="F45" s="749"/>
      <c r="G45" s="749"/>
      <c r="I45" s="441" t="s">
        <v>596</v>
      </c>
    </row>
    <row r="46" spans="1:11" ht="11.1" customHeight="1" x14ac:dyDescent="0.2">
      <c r="B46" s="272" t="s">
        <v>568</v>
      </c>
      <c r="D46" s="750"/>
      <c r="E46" s="750"/>
      <c r="F46" s="750"/>
      <c r="G46" s="750"/>
    </row>
    <row r="47" spans="1:11" ht="11.1" customHeight="1" x14ac:dyDescent="0.25">
      <c r="A47" s="435">
        <v>5</v>
      </c>
      <c r="B47" s="267" t="s">
        <v>574</v>
      </c>
      <c r="C47" s="267"/>
    </row>
    <row r="48" spans="1:11" ht="19.5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10.5" hidden="1" customHeight="1" x14ac:dyDescent="0.25"/>
    <row r="57" ht="10.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63" ht="9.75" hidden="1" customHeight="1" x14ac:dyDescent="0.25"/>
    <row r="64" ht="9.75" hidden="1" customHeight="1" x14ac:dyDescent="0.25"/>
    <row r="2292" ht="252.75" hidden="1" customHeight="1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52">
    <mergeCell ref="D1:G1"/>
    <mergeCell ref="H1:J1"/>
    <mergeCell ref="D2:G2"/>
    <mergeCell ref="H2:J2"/>
    <mergeCell ref="D3:G3"/>
    <mergeCell ref="H3:J3"/>
    <mergeCell ref="E4:F4"/>
    <mergeCell ref="D5:G5"/>
    <mergeCell ref="H5:J5"/>
    <mergeCell ref="A6:A9"/>
    <mergeCell ref="B6:D6"/>
    <mergeCell ref="E6:F9"/>
    <mergeCell ref="G6:I6"/>
    <mergeCell ref="J6:J9"/>
    <mergeCell ref="B7:C7"/>
    <mergeCell ref="D7:D9"/>
    <mergeCell ref="E16:F16"/>
    <mergeCell ref="G7:G9"/>
    <mergeCell ref="H7:H9"/>
    <mergeCell ref="I7:I9"/>
    <mergeCell ref="B8:B9"/>
    <mergeCell ref="C8:C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41:F41"/>
    <mergeCell ref="J22:J24"/>
    <mergeCell ref="E23:F23"/>
    <mergeCell ref="E28:F28"/>
    <mergeCell ref="A29:A30"/>
    <mergeCell ref="E29:F29"/>
    <mergeCell ref="J29:J30"/>
    <mergeCell ref="A22:A24"/>
    <mergeCell ref="E22:F22"/>
    <mergeCell ref="E34:F34"/>
    <mergeCell ref="A35:A36"/>
    <mergeCell ref="E35:F35"/>
    <mergeCell ref="J35:J36"/>
    <mergeCell ref="E40:F40"/>
    <mergeCell ref="E42:F42"/>
    <mergeCell ref="E43:F43"/>
    <mergeCell ref="E44:F44"/>
    <mergeCell ref="D45:G45"/>
    <mergeCell ref="D46:G46"/>
  </mergeCells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4</xdr:col>
                    <xdr:colOff>895350</xdr:colOff>
                    <xdr:row>1</xdr:row>
                    <xdr:rowOff>28575</xdr:rowOff>
                  </from>
                  <to>
                    <xdr:col>4</xdr:col>
                    <xdr:colOff>895350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4</xdr:col>
                    <xdr:colOff>895350</xdr:colOff>
                    <xdr:row>0</xdr:row>
                    <xdr:rowOff>123825</xdr:rowOff>
                  </from>
                  <to>
                    <xdr:col>4</xdr:col>
                    <xdr:colOff>895350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workbookViewId="0">
      <selection activeCell="H42" sqref="H42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91" t="s">
        <v>426</v>
      </c>
      <c r="B4" s="781"/>
      <c r="C4" s="781"/>
      <c r="D4" s="781"/>
      <c r="F4" s="792" t="s">
        <v>427</v>
      </c>
      <c r="G4" s="792"/>
      <c r="H4" s="792"/>
      <c r="I4" s="792"/>
      <c r="J4" s="2"/>
    </row>
    <row r="5" spans="1:10" x14ac:dyDescent="0.2">
      <c r="A5" s="789" t="s">
        <v>428</v>
      </c>
      <c r="B5" s="789"/>
      <c r="C5" s="789"/>
      <c r="D5" s="789"/>
      <c r="E5" s="236" t="s">
        <v>429</v>
      </c>
      <c r="F5" s="790" t="s">
        <v>126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01" t="s">
        <v>430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307" t="s">
        <v>432</v>
      </c>
      <c r="G8" s="307" t="s">
        <v>177</v>
      </c>
      <c r="H8" s="307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257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88"/>
      <c r="C12" s="288"/>
      <c r="D12" s="288"/>
      <c r="E12" s="152" t="s">
        <v>434</v>
      </c>
      <c r="F12" s="283"/>
      <c r="G12" s="283"/>
      <c r="H12" s="283"/>
      <c r="I12" s="149">
        <v>1</v>
      </c>
      <c r="J12" s="2"/>
    </row>
    <row r="13" spans="1:10" ht="12" customHeight="1" x14ac:dyDescent="0.2">
      <c r="A13" s="149">
        <v>2</v>
      </c>
      <c r="B13" s="288">
        <v>61201</v>
      </c>
      <c r="C13" s="288">
        <v>61398</v>
      </c>
      <c r="D13" s="288">
        <v>61035</v>
      </c>
      <c r="E13" s="152" t="s">
        <v>435</v>
      </c>
      <c r="F13" s="283">
        <v>61000</v>
      </c>
      <c r="G13" s="283"/>
      <c r="H13" s="283"/>
      <c r="I13" s="149"/>
      <c r="J13" s="2"/>
    </row>
    <row r="14" spans="1:10" ht="12" customHeight="1" x14ac:dyDescent="0.2">
      <c r="A14" s="149">
        <v>3</v>
      </c>
      <c r="B14" s="288"/>
      <c r="C14" s="288"/>
      <c r="D14" s="288"/>
      <c r="E14" s="152" t="s">
        <v>436</v>
      </c>
      <c r="F14" s="283"/>
      <c r="G14" s="283"/>
      <c r="H14" s="283"/>
      <c r="I14" s="149"/>
      <c r="J14" s="2"/>
    </row>
    <row r="15" spans="1:10" ht="12" customHeight="1" x14ac:dyDescent="0.2">
      <c r="A15" s="149">
        <v>4</v>
      </c>
      <c r="B15" s="288">
        <v>197</v>
      </c>
      <c r="C15" s="288">
        <v>17</v>
      </c>
      <c r="D15" s="288">
        <v>120</v>
      </c>
      <c r="E15" s="152" t="s">
        <v>301</v>
      </c>
      <c r="F15" s="283">
        <v>100</v>
      </c>
      <c r="G15" s="283"/>
      <c r="H15" s="283"/>
      <c r="I15" s="149">
        <v>4</v>
      </c>
      <c r="J15" s="2"/>
    </row>
    <row r="16" spans="1:10" ht="12" customHeight="1" x14ac:dyDescent="0.2">
      <c r="A16" s="149">
        <v>5</v>
      </c>
      <c r="B16" s="288"/>
      <c r="C16" s="288"/>
      <c r="D16" s="288"/>
      <c r="E16" s="152" t="s">
        <v>437</v>
      </c>
      <c r="F16" s="283"/>
      <c r="G16" s="283"/>
      <c r="H16" s="283"/>
      <c r="I16" s="149">
        <v>5</v>
      </c>
      <c r="J16" s="2"/>
    </row>
    <row r="17" spans="1:10" ht="12" customHeight="1" x14ac:dyDescent="0.2">
      <c r="A17" s="149">
        <v>6</v>
      </c>
      <c r="B17" s="288"/>
      <c r="C17" s="288"/>
      <c r="D17" s="288"/>
      <c r="E17" s="152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49">
        <v>7</v>
      </c>
      <c r="B18" s="288"/>
      <c r="C18" s="288"/>
      <c r="D18" s="288"/>
      <c r="E18" s="152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49">
        <v>8</v>
      </c>
      <c r="B19" s="288"/>
      <c r="C19" s="288"/>
      <c r="D19" s="288"/>
      <c r="E19" s="152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49">
        <v>9</v>
      </c>
      <c r="B20" s="283">
        <f>SUM(B13:B19)</f>
        <v>61398</v>
      </c>
      <c r="C20" s="283">
        <f>SUM(C13:C19)</f>
        <v>61415</v>
      </c>
      <c r="D20" s="283">
        <f t="shared" ref="D20" si="0">SUM(D13:D19)</f>
        <v>61155</v>
      </c>
      <c r="E20" s="152" t="s">
        <v>438</v>
      </c>
      <c r="F20" s="283">
        <f>SUM(F13:F19)</f>
        <v>61100</v>
      </c>
      <c r="G20" s="283">
        <f>SUM(G13:G19)</f>
        <v>0</v>
      </c>
      <c r="H20" s="283">
        <f t="shared" ref="H20" si="1">SUM(H13:H19)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88"/>
      <c r="C21" s="288"/>
      <c r="D21" s="288"/>
      <c r="E21" s="152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154">
        <v>11</v>
      </c>
      <c r="B22" s="369"/>
      <c r="C22" s="369"/>
      <c r="D22" s="369"/>
      <c r="E22" s="197" t="s">
        <v>440</v>
      </c>
      <c r="F22" s="285"/>
      <c r="G22" s="285"/>
      <c r="H22" s="285"/>
      <c r="I22" s="154">
        <v>11</v>
      </c>
      <c r="J22" s="2"/>
    </row>
    <row r="23" spans="1:10" ht="24" customHeight="1" thickBot="1" x14ac:dyDescent="0.25">
      <c r="A23" s="174">
        <v>12</v>
      </c>
      <c r="B23" s="374">
        <f>SUM(B20:B22)</f>
        <v>61398</v>
      </c>
      <c r="C23" s="374">
        <f>SUM(C20:C22)</f>
        <v>61415</v>
      </c>
      <c r="D23" s="374">
        <f t="shared" ref="D23" si="2">SUM(D20:D22)</f>
        <v>61155</v>
      </c>
      <c r="E23" s="245" t="s">
        <v>441</v>
      </c>
      <c r="F23" s="374">
        <f>SUM(F20:F22)</f>
        <v>61100</v>
      </c>
      <c r="G23" s="374">
        <f>SUM(G20:G22)</f>
        <v>0</v>
      </c>
      <c r="H23" s="374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371"/>
      <c r="C24" s="371"/>
      <c r="D24" s="371"/>
      <c r="E24" s="247" t="s">
        <v>442</v>
      </c>
      <c r="F24" s="375"/>
      <c r="G24" s="375"/>
      <c r="H24" s="375"/>
      <c r="I24" s="240"/>
      <c r="J24" s="2"/>
    </row>
    <row r="25" spans="1:10" ht="12" customHeight="1" x14ac:dyDescent="0.2">
      <c r="A25" s="149">
        <v>1</v>
      </c>
      <c r="B25" s="288"/>
      <c r="C25" s="288">
        <v>17</v>
      </c>
      <c r="D25" s="288">
        <v>0</v>
      </c>
      <c r="E25" s="152" t="s">
        <v>510</v>
      </c>
      <c r="F25" s="283"/>
      <c r="G25" s="283"/>
      <c r="H25" s="283"/>
      <c r="I25" s="149">
        <v>1</v>
      </c>
      <c r="J25" s="2"/>
    </row>
    <row r="26" spans="1:10" ht="12" customHeight="1" x14ac:dyDescent="0.2">
      <c r="A26" s="149">
        <v>2</v>
      </c>
      <c r="B26" s="288"/>
      <c r="C26" s="288"/>
      <c r="D26" s="288"/>
      <c r="E26" s="152">
        <v>2</v>
      </c>
      <c r="F26" s="283"/>
      <c r="G26" s="283"/>
      <c r="H26" s="283"/>
      <c r="I26" s="149">
        <v>2</v>
      </c>
      <c r="J26" s="2"/>
    </row>
    <row r="27" spans="1:10" ht="12" customHeight="1" x14ac:dyDescent="0.2">
      <c r="A27" s="149">
        <v>3</v>
      </c>
      <c r="B27" s="288"/>
      <c r="C27" s="288"/>
      <c r="D27" s="288"/>
      <c r="E27" s="152">
        <v>3</v>
      </c>
      <c r="F27" s="283"/>
      <c r="G27" s="283"/>
      <c r="H27" s="283"/>
      <c r="I27" s="149">
        <v>3</v>
      </c>
      <c r="J27" s="2"/>
    </row>
    <row r="28" spans="1:10" ht="12" customHeight="1" x14ac:dyDescent="0.2">
      <c r="A28" s="149">
        <v>4</v>
      </c>
      <c r="B28" s="288"/>
      <c r="C28" s="288"/>
      <c r="D28" s="288"/>
      <c r="E28" s="152">
        <v>4</v>
      </c>
      <c r="F28" s="283"/>
      <c r="G28" s="283"/>
      <c r="H28" s="283"/>
      <c r="I28" s="149">
        <v>4</v>
      </c>
      <c r="J28" s="2"/>
    </row>
    <row r="29" spans="1:10" ht="12" customHeight="1" x14ac:dyDescent="0.2">
      <c r="A29" s="149">
        <v>5</v>
      </c>
      <c r="B29" s="288"/>
      <c r="C29" s="288"/>
      <c r="D29" s="288"/>
      <c r="E29" s="152">
        <v>5</v>
      </c>
      <c r="F29" s="283"/>
      <c r="G29" s="283"/>
      <c r="H29" s="283"/>
      <c r="I29" s="149">
        <v>5</v>
      </c>
      <c r="J29" s="2"/>
    </row>
    <row r="30" spans="1:10" ht="12" customHeight="1" x14ac:dyDescent="0.2">
      <c r="A30" s="149">
        <v>6</v>
      </c>
      <c r="B30" s="288"/>
      <c r="C30" s="288"/>
      <c r="D30" s="288"/>
      <c r="E30" s="152">
        <v>6</v>
      </c>
      <c r="F30" s="283"/>
      <c r="G30" s="283"/>
      <c r="H30" s="283"/>
      <c r="I30" s="149">
        <v>6</v>
      </c>
      <c r="J30" s="2"/>
    </row>
    <row r="31" spans="1:10" ht="12" customHeight="1" x14ac:dyDescent="0.2">
      <c r="A31" s="149">
        <v>7</v>
      </c>
      <c r="B31" s="288"/>
      <c r="C31" s="288"/>
      <c r="D31" s="288"/>
      <c r="E31" s="152">
        <v>7</v>
      </c>
      <c r="F31" s="283"/>
      <c r="G31" s="283"/>
      <c r="H31" s="283"/>
      <c r="I31" s="149">
        <v>7</v>
      </c>
      <c r="J31" s="2"/>
    </row>
    <row r="32" spans="1:10" ht="12" customHeight="1" x14ac:dyDescent="0.2">
      <c r="A32" s="149">
        <v>8</v>
      </c>
      <c r="B32" s="288"/>
      <c r="C32" s="288"/>
      <c r="D32" s="288"/>
      <c r="E32" s="152">
        <v>8</v>
      </c>
      <c r="F32" s="283"/>
      <c r="G32" s="283"/>
      <c r="H32" s="283"/>
      <c r="I32" s="149">
        <v>8</v>
      </c>
      <c r="J32" s="2"/>
    </row>
    <row r="33" spans="1:10" ht="12" customHeight="1" x14ac:dyDescent="0.2">
      <c r="A33" s="149">
        <v>9</v>
      </c>
      <c r="B33" s="288"/>
      <c r="C33" s="288"/>
      <c r="D33" s="288"/>
      <c r="E33" s="152">
        <v>9</v>
      </c>
      <c r="F33" s="283"/>
      <c r="G33" s="283"/>
      <c r="H33" s="283"/>
      <c r="I33" s="149">
        <v>9</v>
      </c>
      <c r="J33" s="2"/>
    </row>
    <row r="34" spans="1:10" ht="12" customHeight="1" x14ac:dyDescent="0.2">
      <c r="A34" s="149">
        <v>10</v>
      </c>
      <c r="B34" s="288"/>
      <c r="C34" s="288"/>
      <c r="D34" s="288"/>
      <c r="E34" s="152">
        <v>10</v>
      </c>
      <c r="F34" s="283"/>
      <c r="G34" s="283"/>
      <c r="H34" s="283"/>
      <c r="I34" s="149">
        <v>10</v>
      </c>
      <c r="J34" s="2"/>
    </row>
    <row r="35" spans="1:10" ht="12" customHeight="1" x14ac:dyDescent="0.2">
      <c r="A35" s="149">
        <v>11</v>
      </c>
      <c r="B35" s="288"/>
      <c r="C35" s="288"/>
      <c r="D35" s="288"/>
      <c r="E35" s="152">
        <v>11</v>
      </c>
      <c r="F35" s="283"/>
      <c r="G35" s="283"/>
      <c r="H35" s="283"/>
      <c r="I35" s="149">
        <v>11</v>
      </c>
      <c r="J35" s="2"/>
    </row>
    <row r="36" spans="1:10" ht="12" customHeight="1" x14ac:dyDescent="0.2">
      <c r="A36" s="149">
        <v>12</v>
      </c>
      <c r="B36" s="288"/>
      <c r="C36" s="288"/>
      <c r="D36" s="288"/>
      <c r="E36" s="152">
        <v>12</v>
      </c>
      <c r="F36" s="283"/>
      <c r="G36" s="283"/>
      <c r="H36" s="283"/>
      <c r="I36" s="149">
        <v>12</v>
      </c>
      <c r="J36" s="2"/>
    </row>
    <row r="37" spans="1:10" ht="12" customHeight="1" x14ac:dyDescent="0.2">
      <c r="A37" s="149">
        <v>13</v>
      </c>
      <c r="B37" s="288"/>
      <c r="C37" s="288"/>
      <c r="D37" s="288"/>
      <c r="E37" s="152">
        <v>13</v>
      </c>
      <c r="F37" s="283"/>
      <c r="G37" s="283"/>
      <c r="H37" s="283"/>
      <c r="I37" s="149">
        <v>13</v>
      </c>
      <c r="J37" s="2"/>
    </row>
    <row r="38" spans="1:10" ht="12" customHeight="1" x14ac:dyDescent="0.2">
      <c r="A38" s="149">
        <v>14</v>
      </c>
      <c r="B38" s="288"/>
      <c r="C38" s="288"/>
      <c r="D38" s="288"/>
      <c r="E38" s="152">
        <v>14</v>
      </c>
      <c r="F38" s="283"/>
      <c r="G38" s="283"/>
      <c r="H38" s="283"/>
      <c r="I38" s="149">
        <v>14</v>
      </c>
      <c r="J38" s="2"/>
    </row>
    <row r="39" spans="1:10" ht="12" customHeight="1" x14ac:dyDescent="0.2">
      <c r="A39" s="149">
        <v>15</v>
      </c>
      <c r="B39" s="288"/>
      <c r="C39" s="288"/>
      <c r="D39" s="288"/>
      <c r="E39" s="152">
        <v>15</v>
      </c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154">
        <v>16</v>
      </c>
      <c r="B40" s="290">
        <v>61398</v>
      </c>
      <c r="C40" s="290">
        <v>61398</v>
      </c>
      <c r="D40" s="290">
        <v>61155</v>
      </c>
      <c r="E40" s="197" t="s">
        <v>443</v>
      </c>
      <c r="F40" s="285">
        <v>61100</v>
      </c>
      <c r="G40" s="285"/>
      <c r="H40" s="285"/>
      <c r="I40" s="154">
        <v>16</v>
      </c>
      <c r="J40" s="2"/>
    </row>
    <row r="41" spans="1:10" ht="24" customHeight="1" thickBot="1" x14ac:dyDescent="0.25">
      <c r="A41" s="174">
        <v>17</v>
      </c>
      <c r="B41" s="370">
        <f>SUM(B25:B40)</f>
        <v>61398</v>
      </c>
      <c r="C41" s="370">
        <f t="shared" ref="C41:D41" si="4">SUM(C25:C40)</f>
        <v>61415</v>
      </c>
      <c r="D41" s="370">
        <f t="shared" si="4"/>
        <v>61155</v>
      </c>
      <c r="E41" s="245" t="s">
        <v>444</v>
      </c>
      <c r="F41" s="370">
        <f t="shared" ref="F41:H41" si="5">SUM(F25:F40)</f>
        <v>61100</v>
      </c>
      <c r="G41" s="370">
        <f t="shared" si="5"/>
        <v>0</v>
      </c>
      <c r="H41" s="370">
        <f t="shared" si="5"/>
        <v>0</v>
      </c>
      <c r="I41" s="176">
        <v>17</v>
      </c>
      <c r="J41" s="2"/>
    </row>
    <row r="42" spans="1:10" x14ac:dyDescent="0.2">
      <c r="A42" s="2"/>
      <c r="B42" s="6"/>
      <c r="C42" s="6"/>
      <c r="D42" s="6"/>
      <c r="E42" s="248"/>
      <c r="F42" s="6"/>
      <c r="G42" s="6"/>
      <c r="H42" s="376" t="s">
        <v>609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5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01"/>
  <sheetViews>
    <sheetView workbookViewId="0">
      <selection activeCell="B8" sqref="B8:B9"/>
    </sheetView>
  </sheetViews>
  <sheetFormatPr defaultColWidth="0" defaultRowHeight="15.75" customHeight="1" zeroHeight="1" x14ac:dyDescent="0.25"/>
  <cols>
    <col min="1" max="1" width="3.7109375" style="140" customWidth="1"/>
    <col min="2" max="3" width="14.42578125" style="259" customWidth="1"/>
    <col min="4" max="4" width="14.28515625" style="260" customWidth="1"/>
    <col min="5" max="5" width="18.85546875" style="141" customWidth="1"/>
    <col min="6" max="6" width="19" customWidth="1"/>
    <col min="7" max="7" width="14.7109375" style="3" customWidth="1"/>
    <col min="8" max="8" width="14.85546875" style="3" customWidth="1"/>
    <col min="9" max="9" width="15.28515625" style="3" customWidth="1"/>
    <col min="10" max="10" width="3.42578125" customWidth="1"/>
    <col min="11" max="11" width="2" customWidth="1"/>
  </cols>
  <sheetData>
    <row r="1" spans="1:11" x14ac:dyDescent="0.25">
      <c r="D1" s="624" t="s">
        <v>287</v>
      </c>
      <c r="E1" s="678"/>
      <c r="F1" s="678"/>
      <c r="G1" s="678"/>
      <c r="H1" s="778" t="s">
        <v>288</v>
      </c>
      <c r="I1" s="778"/>
      <c r="J1" s="778"/>
    </row>
    <row r="2" spans="1:11" x14ac:dyDescent="0.25">
      <c r="B2" s="300" t="s">
        <v>135</v>
      </c>
      <c r="D2" s="624" t="s">
        <v>289</v>
      </c>
      <c r="E2" s="773"/>
      <c r="F2" s="773"/>
      <c r="G2" s="773"/>
      <c r="H2" s="779"/>
      <c r="I2" s="779"/>
      <c r="J2" s="779"/>
    </row>
    <row r="3" spans="1:11" x14ac:dyDescent="0.25">
      <c r="B3" s="300" t="s">
        <v>290</v>
      </c>
      <c r="D3" s="772"/>
      <c r="E3" s="773"/>
      <c r="F3" s="773"/>
      <c r="G3" s="773"/>
      <c r="H3" s="779"/>
      <c r="I3" s="779"/>
      <c r="J3" s="779"/>
    </row>
    <row r="4" spans="1:11" ht="12.75" customHeight="1" x14ac:dyDescent="0.25">
      <c r="B4" s="300"/>
      <c r="D4" s="324"/>
      <c r="E4" s="770" t="s">
        <v>335</v>
      </c>
      <c r="F4" s="771"/>
      <c r="G4" s="333"/>
      <c r="H4" s="334" t="s">
        <v>292</v>
      </c>
      <c r="I4" s="334"/>
      <c r="J4" s="207"/>
    </row>
    <row r="5" spans="1:11" x14ac:dyDescent="0.25">
      <c r="D5" s="772" t="s">
        <v>293</v>
      </c>
      <c r="E5" s="773"/>
      <c r="F5" s="773"/>
      <c r="G5" s="773"/>
      <c r="H5" s="698" t="s">
        <v>294</v>
      </c>
      <c r="I5" s="698"/>
      <c r="J5" s="698"/>
    </row>
    <row r="6" spans="1:11" s="2" customFormat="1" ht="15.75" customHeight="1" x14ac:dyDescent="0.2">
      <c r="A6" s="608"/>
      <c r="B6" s="615" t="s">
        <v>140</v>
      </c>
      <c r="C6" s="774"/>
      <c r="D6" s="775"/>
      <c r="E6" s="776" t="s">
        <v>295</v>
      </c>
      <c r="F6" s="777"/>
      <c r="G6" s="682" t="s">
        <v>243</v>
      </c>
      <c r="H6" s="616"/>
      <c r="I6" s="617"/>
      <c r="J6" s="596"/>
      <c r="K6" s="208"/>
    </row>
    <row r="7" spans="1:11" s="2" customFormat="1" ht="15.75" customHeight="1" x14ac:dyDescent="0.2">
      <c r="A7" s="609"/>
      <c r="B7" s="599" t="s">
        <v>142</v>
      </c>
      <c r="C7" s="600"/>
      <c r="D7" s="601" t="s">
        <v>502</v>
      </c>
      <c r="E7" s="777"/>
      <c r="F7" s="777"/>
      <c r="G7" s="763" t="s">
        <v>143</v>
      </c>
      <c r="H7" s="763" t="s">
        <v>144</v>
      </c>
      <c r="I7" s="763" t="s">
        <v>145</v>
      </c>
      <c r="J7" s="597"/>
      <c r="K7" s="208"/>
    </row>
    <row r="8" spans="1:11" s="2" customFormat="1" ht="15.75" customHeight="1" x14ac:dyDescent="0.2">
      <c r="A8" s="609"/>
      <c r="B8" s="604" t="s">
        <v>500</v>
      </c>
      <c r="C8" s="601" t="s">
        <v>501</v>
      </c>
      <c r="D8" s="602"/>
      <c r="E8" s="777"/>
      <c r="F8" s="777"/>
      <c r="G8" s="764"/>
      <c r="H8" s="766"/>
      <c r="I8" s="764"/>
      <c r="J8" s="597"/>
      <c r="K8" s="208"/>
    </row>
    <row r="9" spans="1:11" s="2" customFormat="1" ht="15.75" customHeight="1" x14ac:dyDescent="0.2">
      <c r="A9" s="610"/>
      <c r="B9" s="605"/>
      <c r="C9" s="602"/>
      <c r="D9" s="602"/>
      <c r="E9" s="777"/>
      <c r="F9" s="777"/>
      <c r="G9" s="765"/>
      <c r="H9" s="767"/>
      <c r="I9" s="765"/>
      <c r="J9" s="598"/>
      <c r="K9" s="208"/>
    </row>
    <row r="10" spans="1:11" s="2" customFormat="1" ht="15.75" customHeight="1" x14ac:dyDescent="0.2">
      <c r="A10" s="209"/>
      <c r="B10" s="262"/>
      <c r="C10" s="325"/>
      <c r="D10" s="262"/>
      <c r="E10" s="768" t="s">
        <v>296</v>
      </c>
      <c r="F10" s="769"/>
      <c r="G10" s="345"/>
      <c r="H10" s="345"/>
      <c r="I10" s="346"/>
      <c r="J10" s="210"/>
      <c r="K10" s="208"/>
    </row>
    <row r="11" spans="1:11" s="2" customFormat="1" ht="12" customHeight="1" x14ac:dyDescent="0.2">
      <c r="A11" s="147"/>
      <c r="B11" s="270"/>
      <c r="C11" s="270"/>
      <c r="D11" s="270"/>
      <c r="E11" s="769" t="s">
        <v>297</v>
      </c>
      <c r="F11" s="769"/>
      <c r="G11" s="308"/>
      <c r="H11" s="308"/>
      <c r="I11" s="308"/>
      <c r="J11" s="164"/>
      <c r="K11" s="211"/>
    </row>
    <row r="12" spans="1:11" s="2" customFormat="1" ht="12" customHeight="1" x14ac:dyDescent="0.2">
      <c r="A12" s="149">
        <v>1</v>
      </c>
      <c r="B12" s="326"/>
      <c r="C12" s="326"/>
      <c r="D12" s="326"/>
      <c r="E12" s="659" t="s">
        <v>298</v>
      </c>
      <c r="F12" s="659"/>
      <c r="G12" s="326"/>
      <c r="H12" s="326"/>
      <c r="I12" s="326"/>
      <c r="J12" s="212">
        <v>1</v>
      </c>
      <c r="K12" s="211"/>
    </row>
    <row r="13" spans="1:11" s="2" customFormat="1" ht="12" customHeight="1" x14ac:dyDescent="0.2">
      <c r="A13" s="149">
        <v>2</v>
      </c>
      <c r="B13" s="326">
        <v>4387</v>
      </c>
      <c r="C13" s="326">
        <v>4387</v>
      </c>
      <c r="D13" s="326">
        <v>4200</v>
      </c>
      <c r="E13" s="659" t="s">
        <v>299</v>
      </c>
      <c r="F13" s="659"/>
      <c r="G13" s="326">
        <v>4800</v>
      </c>
      <c r="H13" s="326"/>
      <c r="I13" s="326"/>
      <c r="J13" s="212">
        <v>2</v>
      </c>
      <c r="K13" s="211"/>
    </row>
    <row r="14" spans="1:11" s="2" customFormat="1" ht="12" customHeight="1" x14ac:dyDescent="0.2">
      <c r="A14" s="149">
        <v>3</v>
      </c>
      <c r="B14" s="326"/>
      <c r="C14" s="326"/>
      <c r="D14" s="326"/>
      <c r="E14" s="659" t="s">
        <v>300</v>
      </c>
      <c r="F14" s="659"/>
      <c r="G14" s="326"/>
      <c r="H14" s="326"/>
      <c r="I14" s="326"/>
      <c r="J14" s="212">
        <v>3</v>
      </c>
      <c r="K14" s="211"/>
    </row>
    <row r="15" spans="1:11" s="2" customFormat="1" ht="12" customHeight="1" x14ac:dyDescent="0.2">
      <c r="A15" s="149">
        <v>4</v>
      </c>
      <c r="B15" s="326"/>
      <c r="C15" s="326"/>
      <c r="D15" s="326"/>
      <c r="E15" s="659" t="s">
        <v>301</v>
      </c>
      <c r="F15" s="659"/>
      <c r="G15" s="326"/>
      <c r="H15" s="326"/>
      <c r="I15" s="326"/>
      <c r="J15" s="212">
        <v>4</v>
      </c>
      <c r="K15" s="211"/>
    </row>
    <row r="16" spans="1:11" s="2" customFormat="1" ht="12" customHeight="1" x14ac:dyDescent="0.2">
      <c r="A16" s="149">
        <v>5</v>
      </c>
      <c r="B16" s="326">
        <v>20016</v>
      </c>
      <c r="C16" s="326">
        <v>20016</v>
      </c>
      <c r="D16" s="326">
        <v>20016</v>
      </c>
      <c r="E16" s="659" t="s">
        <v>573</v>
      </c>
      <c r="F16" s="659"/>
      <c r="G16" s="326">
        <v>20000</v>
      </c>
      <c r="H16" s="326"/>
      <c r="I16" s="326"/>
      <c r="J16" s="212">
        <v>5</v>
      </c>
      <c r="K16" s="211"/>
    </row>
    <row r="17" spans="1:11" s="2" customFormat="1" ht="12" customHeight="1" x14ac:dyDescent="0.2">
      <c r="A17" s="149">
        <v>6</v>
      </c>
      <c r="B17" s="326"/>
      <c r="C17" s="326"/>
      <c r="D17" s="326"/>
      <c r="E17" s="761">
        <v>6</v>
      </c>
      <c r="F17" s="761"/>
      <c r="G17" s="326"/>
      <c r="H17" s="326"/>
      <c r="I17" s="326"/>
      <c r="J17" s="212">
        <v>6</v>
      </c>
      <c r="K17" s="211"/>
    </row>
    <row r="18" spans="1:11" s="2" customFormat="1" ht="12" customHeight="1" x14ac:dyDescent="0.2">
      <c r="A18" s="149">
        <v>7</v>
      </c>
      <c r="B18" s="326"/>
      <c r="C18" s="326"/>
      <c r="D18" s="326"/>
      <c r="E18" s="659" t="s">
        <v>303</v>
      </c>
      <c r="F18" s="659"/>
      <c r="G18" s="326"/>
      <c r="H18" s="326"/>
      <c r="I18" s="326"/>
      <c r="J18" s="212">
        <v>7</v>
      </c>
      <c r="K18" s="211"/>
    </row>
    <row r="19" spans="1:11" s="2" customFormat="1" ht="12" customHeight="1" x14ac:dyDescent="0.2">
      <c r="A19" s="149">
        <v>8</v>
      </c>
      <c r="B19" s="326"/>
      <c r="C19" s="326"/>
      <c r="D19" s="326"/>
      <c r="E19" s="659" t="s">
        <v>304</v>
      </c>
      <c r="F19" s="659"/>
      <c r="G19" s="326"/>
      <c r="H19" s="326"/>
      <c r="I19" s="326"/>
      <c r="J19" s="212" t="s">
        <v>305</v>
      </c>
      <c r="K19" s="211"/>
    </row>
    <row r="20" spans="1:11" s="2" customFormat="1" ht="12" customHeight="1" thickBot="1" x14ac:dyDescent="0.25">
      <c r="A20" s="154">
        <v>9</v>
      </c>
      <c r="B20" s="328"/>
      <c r="C20" s="328"/>
      <c r="D20" s="328"/>
      <c r="E20" s="762" t="s">
        <v>306</v>
      </c>
      <c r="F20" s="762"/>
      <c r="G20" s="327"/>
      <c r="H20" s="327"/>
      <c r="I20" s="327"/>
      <c r="J20" s="154">
        <v>9</v>
      </c>
      <c r="K20" s="211"/>
    </row>
    <row r="21" spans="1:11" s="216" customFormat="1" ht="21.75" customHeight="1" thickBot="1" x14ac:dyDescent="0.25">
      <c r="A21" s="174">
        <v>10</v>
      </c>
      <c r="B21" s="316">
        <f>SUM(B12:B20)</f>
        <v>24403</v>
      </c>
      <c r="C21" s="316">
        <f>SUM(C12:C20)</f>
        <v>24403</v>
      </c>
      <c r="D21" s="316">
        <f t="shared" ref="D21" si="0">SUM(D12:D20)</f>
        <v>24216</v>
      </c>
      <c r="E21" s="647" t="s">
        <v>307</v>
      </c>
      <c r="F21" s="647"/>
      <c r="G21" s="316">
        <f>SUM(G12:G20)</f>
        <v>24800</v>
      </c>
      <c r="H21" s="316">
        <f>SUM(H12:H20)</f>
        <v>0</v>
      </c>
      <c r="I21" s="316">
        <f t="shared" ref="I21" si="1">SUM(I12:I20)</f>
        <v>0</v>
      </c>
      <c r="J21" s="214">
        <v>10</v>
      </c>
      <c r="K21" s="215"/>
    </row>
    <row r="22" spans="1:11" s="2" customFormat="1" ht="12" customHeight="1" x14ac:dyDescent="0.2">
      <c r="A22" s="753"/>
      <c r="B22" s="329"/>
      <c r="C22" s="329"/>
      <c r="D22" s="329"/>
      <c r="E22" s="758" t="s">
        <v>308</v>
      </c>
      <c r="F22" s="643"/>
      <c r="G22" s="347"/>
      <c r="H22" s="347"/>
      <c r="I22" s="347"/>
      <c r="J22" s="753"/>
      <c r="K22" s="211"/>
    </row>
    <row r="23" spans="1:11" s="2" customFormat="1" ht="12" customHeight="1" x14ac:dyDescent="0.2">
      <c r="A23" s="753"/>
      <c r="B23" s="329"/>
      <c r="C23" s="329"/>
      <c r="D23" s="329"/>
      <c r="E23" s="755" t="s">
        <v>309</v>
      </c>
      <c r="F23" s="755"/>
      <c r="G23" s="347"/>
      <c r="H23" s="347"/>
      <c r="I23" s="347"/>
      <c r="J23" s="753"/>
      <c r="K23" s="211"/>
    </row>
    <row r="24" spans="1:11" s="2" customFormat="1" ht="12" customHeight="1" x14ac:dyDescent="0.2">
      <c r="A24" s="754"/>
      <c r="B24" s="330"/>
      <c r="C24" s="330"/>
      <c r="D24" s="330"/>
      <c r="E24" s="193" t="s">
        <v>310</v>
      </c>
      <c r="F24" s="193" t="s">
        <v>311</v>
      </c>
      <c r="G24" s="348"/>
      <c r="H24" s="348"/>
      <c r="I24" s="348"/>
      <c r="J24" s="754"/>
      <c r="K24" s="211"/>
    </row>
    <row r="25" spans="1:11" s="2" customFormat="1" ht="12" customHeight="1" x14ac:dyDescent="0.2">
      <c r="A25" s="149">
        <v>1</v>
      </c>
      <c r="B25" s="326">
        <v>15830</v>
      </c>
      <c r="C25" s="326">
        <v>15830</v>
      </c>
      <c r="D25" s="326">
        <v>15830</v>
      </c>
      <c r="E25" s="217" t="s">
        <v>336</v>
      </c>
      <c r="F25" s="217" t="s">
        <v>521</v>
      </c>
      <c r="G25" s="326">
        <v>15830</v>
      </c>
      <c r="H25" s="326"/>
      <c r="I25" s="326"/>
      <c r="J25" s="149">
        <v>1</v>
      </c>
      <c r="K25" s="211"/>
    </row>
    <row r="26" spans="1:11" s="2" customFormat="1" ht="12" customHeight="1" x14ac:dyDescent="0.2">
      <c r="A26" s="149">
        <v>2</v>
      </c>
      <c r="B26" s="326"/>
      <c r="C26" s="326"/>
      <c r="D26" s="326"/>
      <c r="E26" s="217" t="s">
        <v>314</v>
      </c>
      <c r="F26" s="217"/>
      <c r="G26" s="326"/>
      <c r="H26" s="326"/>
      <c r="I26" s="326"/>
      <c r="J26" s="149">
        <v>2</v>
      </c>
      <c r="K26" s="211"/>
    </row>
    <row r="27" spans="1:11" s="2" customFormat="1" ht="12" customHeight="1" x14ac:dyDescent="0.2">
      <c r="A27" s="149">
        <v>3</v>
      </c>
      <c r="B27" s="326"/>
      <c r="C27" s="326"/>
      <c r="D27" s="326"/>
      <c r="E27" s="217">
        <v>3</v>
      </c>
      <c r="F27" s="217"/>
      <c r="G27" s="326"/>
      <c r="H27" s="326"/>
      <c r="I27" s="326"/>
      <c r="J27" s="149">
        <v>3</v>
      </c>
      <c r="K27" s="211"/>
    </row>
    <row r="28" spans="1:11" s="2" customFormat="1" ht="12" customHeight="1" x14ac:dyDescent="0.2">
      <c r="A28" s="149">
        <v>4</v>
      </c>
      <c r="B28" s="353">
        <f t="shared" ref="B28" si="2">SUM(B25:B27)</f>
        <v>15830</v>
      </c>
      <c r="C28" s="353">
        <f t="shared" ref="C28" si="3">SUM(C25:C27)</f>
        <v>15830</v>
      </c>
      <c r="D28" s="353">
        <f>SUM(D25:D27)</f>
        <v>15830</v>
      </c>
      <c r="E28" s="659" t="s">
        <v>315</v>
      </c>
      <c r="F28" s="756"/>
      <c r="G28" s="353">
        <f t="shared" ref="G28:H28" si="4">SUM(G25:G27)</f>
        <v>15830</v>
      </c>
      <c r="H28" s="353">
        <f t="shared" si="4"/>
        <v>0</v>
      </c>
      <c r="I28" s="353">
        <f>SUM(I25:I27)</f>
        <v>0</v>
      </c>
      <c r="J28" s="149">
        <v>4</v>
      </c>
      <c r="K28" s="211"/>
    </row>
    <row r="29" spans="1:11" s="2" customFormat="1" ht="12" customHeight="1" x14ac:dyDescent="0.2">
      <c r="A29" s="757"/>
      <c r="B29" s="328"/>
      <c r="C29" s="328"/>
      <c r="D29" s="328"/>
      <c r="E29" s="755" t="s">
        <v>316</v>
      </c>
      <c r="F29" s="755"/>
      <c r="G29" s="327"/>
      <c r="H29" s="327"/>
      <c r="I29" s="327"/>
      <c r="J29" s="757"/>
      <c r="K29" s="211"/>
    </row>
    <row r="30" spans="1:11" s="2" customFormat="1" ht="12" customHeight="1" x14ac:dyDescent="0.2">
      <c r="A30" s="754"/>
      <c r="B30" s="330"/>
      <c r="C30" s="330"/>
      <c r="D30" s="330"/>
      <c r="E30" s="193" t="s">
        <v>310</v>
      </c>
      <c r="F30" s="193" t="s">
        <v>311</v>
      </c>
      <c r="G30" s="348"/>
      <c r="H30" s="348"/>
      <c r="I30" s="348"/>
      <c r="J30" s="754"/>
      <c r="K30" s="211"/>
    </row>
    <row r="31" spans="1:11" s="2" customFormat="1" ht="12" customHeight="1" x14ac:dyDescent="0.2">
      <c r="A31" s="149">
        <v>5</v>
      </c>
      <c r="B31" s="326">
        <v>4185</v>
      </c>
      <c r="C31" s="326">
        <v>4185</v>
      </c>
      <c r="D31" s="326">
        <v>4185</v>
      </c>
      <c r="E31" s="217" t="s">
        <v>336</v>
      </c>
      <c r="F31" s="217" t="s">
        <v>521</v>
      </c>
      <c r="G31" s="326">
        <v>4186</v>
      </c>
      <c r="H31" s="326"/>
      <c r="I31" s="326"/>
      <c r="J31" s="149">
        <v>5</v>
      </c>
      <c r="K31" s="211"/>
    </row>
    <row r="32" spans="1:11" s="2" customFormat="1" ht="12" customHeight="1" x14ac:dyDescent="0.2">
      <c r="A32" s="149">
        <v>6</v>
      </c>
      <c r="B32" s="326"/>
      <c r="C32" s="326"/>
      <c r="D32" s="326"/>
      <c r="E32" s="217">
        <v>6</v>
      </c>
      <c r="F32" s="217"/>
      <c r="G32" s="326"/>
      <c r="H32" s="326"/>
      <c r="I32" s="326"/>
      <c r="J32" s="149">
        <v>6</v>
      </c>
      <c r="K32" s="211"/>
    </row>
    <row r="33" spans="1:11" s="2" customFormat="1" ht="12" customHeight="1" x14ac:dyDescent="0.2">
      <c r="A33" s="149">
        <v>7</v>
      </c>
      <c r="B33" s="326"/>
      <c r="C33" s="326"/>
      <c r="D33" s="326"/>
      <c r="E33" s="217">
        <v>7</v>
      </c>
      <c r="F33" s="217"/>
      <c r="G33" s="326"/>
      <c r="H33" s="326"/>
      <c r="I33" s="326"/>
      <c r="J33" s="149">
        <v>7</v>
      </c>
      <c r="K33" s="211"/>
    </row>
    <row r="34" spans="1:11" s="2" customFormat="1" ht="12" customHeight="1" x14ac:dyDescent="0.2">
      <c r="A34" s="149">
        <v>8</v>
      </c>
      <c r="B34" s="353">
        <f t="shared" ref="B34:D34" si="5">SUM(B31:B33)</f>
        <v>4185</v>
      </c>
      <c r="C34" s="353">
        <f t="shared" si="5"/>
        <v>4185</v>
      </c>
      <c r="D34" s="353">
        <f t="shared" si="5"/>
        <v>4185</v>
      </c>
      <c r="E34" s="659" t="s">
        <v>319</v>
      </c>
      <c r="F34" s="756"/>
      <c r="G34" s="353">
        <f t="shared" ref="G34:I34" si="6">SUM(G31:G33)</f>
        <v>4186</v>
      </c>
      <c r="H34" s="353">
        <f t="shared" si="6"/>
        <v>0</v>
      </c>
      <c r="I34" s="353">
        <f t="shared" si="6"/>
        <v>0</v>
      </c>
      <c r="J34" s="149">
        <v>8</v>
      </c>
      <c r="K34" s="211"/>
    </row>
    <row r="35" spans="1:11" s="2" customFormat="1" ht="12" customHeight="1" x14ac:dyDescent="0.2">
      <c r="A35" s="757"/>
      <c r="B35" s="328"/>
      <c r="C35" s="328"/>
      <c r="D35" s="328"/>
      <c r="E35" s="755" t="s">
        <v>320</v>
      </c>
      <c r="F35" s="755"/>
      <c r="G35" s="327"/>
      <c r="H35" s="327"/>
      <c r="I35" s="327"/>
      <c r="J35" s="757"/>
      <c r="K35" s="211"/>
    </row>
    <row r="36" spans="1:11" s="2" customFormat="1" ht="12" customHeight="1" x14ac:dyDescent="0.2">
      <c r="A36" s="754"/>
      <c r="B36" s="330"/>
      <c r="C36" s="330"/>
      <c r="D36" s="330"/>
      <c r="E36" s="193" t="s">
        <v>310</v>
      </c>
      <c r="F36" s="193" t="s">
        <v>321</v>
      </c>
      <c r="G36" s="348"/>
      <c r="H36" s="348"/>
      <c r="I36" s="348"/>
      <c r="J36" s="754"/>
      <c r="K36" s="211"/>
    </row>
    <row r="37" spans="1:11" s="2" customFormat="1" ht="12" customHeight="1" x14ac:dyDescent="0.2">
      <c r="A37" s="149">
        <v>9</v>
      </c>
      <c r="B37" s="326"/>
      <c r="C37" s="326"/>
      <c r="D37" s="326"/>
      <c r="E37" s="217">
        <v>9</v>
      </c>
      <c r="F37" s="217"/>
      <c r="G37" s="326"/>
      <c r="H37" s="326"/>
      <c r="I37" s="326"/>
      <c r="J37" s="149">
        <v>9</v>
      </c>
      <c r="K37" s="211"/>
    </row>
    <row r="38" spans="1:11" s="2" customFormat="1" ht="12" customHeight="1" x14ac:dyDescent="0.2">
      <c r="A38" s="149">
        <v>10</v>
      </c>
      <c r="B38" s="326"/>
      <c r="C38" s="326"/>
      <c r="D38" s="326"/>
      <c r="E38" s="217" t="s">
        <v>322</v>
      </c>
      <c r="F38" s="217"/>
      <c r="G38" s="326"/>
      <c r="H38" s="326"/>
      <c r="I38" s="326"/>
      <c r="J38" s="149">
        <v>10</v>
      </c>
      <c r="K38" s="211"/>
    </row>
    <row r="39" spans="1:11" s="2" customFormat="1" ht="12" customHeight="1" x14ac:dyDescent="0.2">
      <c r="A39" s="149">
        <v>11</v>
      </c>
      <c r="B39" s="326"/>
      <c r="C39" s="326"/>
      <c r="D39" s="326"/>
      <c r="E39" s="217" t="s">
        <v>323</v>
      </c>
      <c r="F39" s="217"/>
      <c r="G39" s="326"/>
      <c r="H39" s="326"/>
      <c r="I39" s="326"/>
      <c r="J39" s="149">
        <v>11</v>
      </c>
      <c r="K39" s="211"/>
    </row>
    <row r="40" spans="1:11" s="2" customFormat="1" ht="12" customHeight="1" x14ac:dyDescent="0.2">
      <c r="A40" s="149">
        <v>12</v>
      </c>
      <c r="B40" s="331"/>
      <c r="C40" s="331"/>
      <c r="D40" s="331"/>
      <c r="E40" s="759" t="s">
        <v>324</v>
      </c>
      <c r="F40" s="760"/>
      <c r="G40" s="349"/>
      <c r="H40" s="349"/>
      <c r="I40" s="349"/>
      <c r="J40" s="149">
        <v>12</v>
      </c>
      <c r="K40" s="211"/>
    </row>
    <row r="41" spans="1:11" s="2" customFormat="1" ht="12" customHeight="1" x14ac:dyDescent="0.2">
      <c r="A41" s="149">
        <v>13</v>
      </c>
      <c r="B41" s="326">
        <v>4388</v>
      </c>
      <c r="C41" s="326">
        <v>4388</v>
      </c>
      <c r="D41" s="326">
        <v>4201</v>
      </c>
      <c r="E41" s="751" t="s">
        <v>325</v>
      </c>
      <c r="F41" s="752"/>
      <c r="G41" s="326">
        <v>4784</v>
      </c>
      <c r="H41" s="326"/>
      <c r="I41" s="326"/>
      <c r="J41" s="149">
        <v>13</v>
      </c>
      <c r="K41" s="211"/>
    </row>
    <row r="42" spans="1:11" s="2" customFormat="1" ht="12" customHeight="1" x14ac:dyDescent="0.2">
      <c r="A42" s="149">
        <v>14</v>
      </c>
      <c r="B42" s="6"/>
      <c r="C42" s="6"/>
      <c r="D42" s="326"/>
      <c r="E42" s="644" t="s">
        <v>326</v>
      </c>
      <c r="F42" s="646"/>
      <c r="G42" s="326"/>
      <c r="H42" s="326"/>
      <c r="I42" s="326"/>
      <c r="J42" s="149">
        <v>14</v>
      </c>
      <c r="K42" s="211"/>
    </row>
    <row r="43" spans="1:11" s="2" customFormat="1" ht="12" customHeight="1" thickBot="1" x14ac:dyDescent="0.25">
      <c r="A43" s="154">
        <v>15</v>
      </c>
      <c r="B43" s="326"/>
      <c r="C43" s="332"/>
      <c r="D43" s="332"/>
      <c r="E43" s="746" t="s">
        <v>327</v>
      </c>
      <c r="F43" s="747"/>
      <c r="G43" s="332"/>
      <c r="H43" s="332"/>
      <c r="I43" s="332"/>
      <c r="J43" s="154">
        <v>15</v>
      </c>
      <c r="K43" s="211"/>
    </row>
    <row r="44" spans="1:11" s="216" customFormat="1" ht="21.75" customHeight="1" thickBot="1" x14ac:dyDescent="0.25">
      <c r="A44" s="174">
        <v>16</v>
      </c>
      <c r="B44" s="316">
        <f>B41+B34+B28</f>
        <v>24403</v>
      </c>
      <c r="C44" s="316">
        <f>C41+C34+C28</f>
        <v>24403</v>
      </c>
      <c r="D44" s="316">
        <f t="shared" ref="D44" si="7">D41+D34+D28</f>
        <v>24216</v>
      </c>
      <c r="E44" s="748" t="s">
        <v>328</v>
      </c>
      <c r="F44" s="748"/>
      <c r="G44" s="316">
        <f>G41+G34+G28</f>
        <v>24800</v>
      </c>
      <c r="H44" s="316">
        <f>H41+H34+H28</f>
        <v>0</v>
      </c>
      <c r="I44" s="316">
        <f t="shared" ref="I44" si="8">I41+I34+I28</f>
        <v>0</v>
      </c>
      <c r="J44" s="214">
        <v>16</v>
      </c>
      <c r="K44" s="218"/>
    </row>
    <row r="45" spans="1:11" ht="13.5" customHeight="1" x14ac:dyDescent="0.2">
      <c r="D45" s="749" t="s">
        <v>330</v>
      </c>
      <c r="E45" s="749"/>
      <c r="F45" s="749"/>
      <c r="G45" s="749"/>
      <c r="I45" s="441" t="s">
        <v>450</v>
      </c>
    </row>
    <row r="46" spans="1:11" ht="11.1" customHeight="1" x14ac:dyDescent="0.2">
      <c r="B46" s="259" t="s">
        <v>568</v>
      </c>
      <c r="D46" s="750"/>
      <c r="E46" s="750"/>
      <c r="F46" s="750"/>
      <c r="G46" s="750"/>
    </row>
    <row r="47" spans="1:11" ht="11.1" customHeight="1" x14ac:dyDescent="0.25">
      <c r="A47" s="435">
        <v>5</v>
      </c>
      <c r="B47" s="267" t="s">
        <v>575</v>
      </c>
      <c r="C47" s="267"/>
    </row>
    <row r="48" spans="1:11" ht="19.5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10.5" hidden="1" customHeight="1" x14ac:dyDescent="0.25"/>
    <row r="57" ht="10.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63" ht="9.75" hidden="1" customHeight="1" x14ac:dyDescent="0.25"/>
    <row r="64" ht="9.75" hidden="1" customHeight="1" x14ac:dyDescent="0.25"/>
    <row r="2292" ht="252.75" hidden="1" customHeight="1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52">
    <mergeCell ref="D1:G1"/>
    <mergeCell ref="H1:J1"/>
    <mergeCell ref="D2:G2"/>
    <mergeCell ref="H2:J2"/>
    <mergeCell ref="D3:G3"/>
    <mergeCell ref="H3:J3"/>
    <mergeCell ref="E4:F4"/>
    <mergeCell ref="D5:G5"/>
    <mergeCell ref="H5:J5"/>
    <mergeCell ref="A6:A9"/>
    <mergeCell ref="B6:D6"/>
    <mergeCell ref="E6:F9"/>
    <mergeCell ref="G6:I6"/>
    <mergeCell ref="J6:J9"/>
    <mergeCell ref="B7:C7"/>
    <mergeCell ref="D7:D9"/>
    <mergeCell ref="E16:F16"/>
    <mergeCell ref="G7:G9"/>
    <mergeCell ref="H7:H9"/>
    <mergeCell ref="I7:I9"/>
    <mergeCell ref="B8:B9"/>
    <mergeCell ref="C8:C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41:F41"/>
    <mergeCell ref="J22:J24"/>
    <mergeCell ref="E23:F23"/>
    <mergeCell ref="E28:F28"/>
    <mergeCell ref="A29:A30"/>
    <mergeCell ref="E29:F29"/>
    <mergeCell ref="J29:J30"/>
    <mergeCell ref="A22:A24"/>
    <mergeCell ref="E22:F22"/>
    <mergeCell ref="E34:F34"/>
    <mergeCell ref="A35:A36"/>
    <mergeCell ref="E35:F35"/>
    <mergeCell ref="J35:J36"/>
    <mergeCell ref="E40:F40"/>
    <mergeCell ref="E42:F42"/>
    <mergeCell ref="E43:F43"/>
    <mergeCell ref="E44:F44"/>
    <mergeCell ref="D45:G45"/>
    <mergeCell ref="D46:G46"/>
  </mergeCells>
  <pageMargins left="0.7" right="0.7" top="0.75" bottom="0.75" header="0.3" footer="0.3"/>
  <pageSetup scale="8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4</xdr:col>
                    <xdr:colOff>895350</xdr:colOff>
                    <xdr:row>1</xdr:row>
                    <xdr:rowOff>28575</xdr:rowOff>
                  </from>
                  <to>
                    <xdr:col>4</xdr:col>
                    <xdr:colOff>895350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4</xdr:col>
                    <xdr:colOff>895350</xdr:colOff>
                    <xdr:row>0</xdr:row>
                    <xdr:rowOff>123825</xdr:rowOff>
                  </from>
                  <to>
                    <xdr:col>4</xdr:col>
                    <xdr:colOff>895350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301"/>
  <sheetViews>
    <sheetView topLeftCell="A6" workbookViewId="0">
      <selection activeCell="F31" sqref="F31"/>
    </sheetView>
  </sheetViews>
  <sheetFormatPr defaultColWidth="0" defaultRowHeight="15.75" customHeight="1" zeroHeight="1" x14ac:dyDescent="0.25"/>
  <cols>
    <col min="1" max="1" width="3.7109375" style="140" customWidth="1"/>
    <col min="2" max="3" width="14.42578125" style="259" customWidth="1"/>
    <col min="4" max="4" width="14.28515625" style="260" customWidth="1"/>
    <col min="5" max="5" width="18.85546875" style="141" customWidth="1"/>
    <col min="6" max="6" width="19" customWidth="1"/>
    <col min="7" max="7" width="14.7109375" style="3" customWidth="1"/>
    <col min="8" max="8" width="14.85546875" style="3" customWidth="1"/>
    <col min="9" max="9" width="15.28515625" style="3" customWidth="1"/>
    <col min="10" max="10" width="3.42578125" customWidth="1"/>
    <col min="11" max="11" width="2" customWidth="1"/>
  </cols>
  <sheetData>
    <row r="1" spans="1:11" x14ac:dyDescent="0.25">
      <c r="D1" s="624" t="s">
        <v>287</v>
      </c>
      <c r="E1" s="678"/>
      <c r="F1" s="678"/>
      <c r="G1" s="678"/>
      <c r="H1" s="778" t="s">
        <v>288</v>
      </c>
      <c r="I1" s="778"/>
      <c r="J1" s="778"/>
    </row>
    <row r="2" spans="1:11" x14ac:dyDescent="0.25">
      <c r="B2" s="300" t="s">
        <v>135</v>
      </c>
      <c r="D2" s="624" t="s">
        <v>289</v>
      </c>
      <c r="E2" s="773"/>
      <c r="F2" s="773"/>
      <c r="G2" s="773"/>
      <c r="H2" s="779"/>
      <c r="I2" s="779"/>
      <c r="J2" s="779"/>
    </row>
    <row r="3" spans="1:11" x14ac:dyDescent="0.25">
      <c r="B3" s="300" t="s">
        <v>290</v>
      </c>
      <c r="D3" s="772"/>
      <c r="E3" s="773"/>
      <c r="F3" s="773"/>
      <c r="G3" s="773"/>
      <c r="H3" s="779"/>
      <c r="I3" s="779"/>
      <c r="J3" s="779"/>
    </row>
    <row r="4" spans="1:11" ht="12.75" customHeight="1" x14ac:dyDescent="0.25">
      <c r="B4" s="300"/>
      <c r="D4" s="324"/>
      <c r="E4" s="770" t="s">
        <v>291</v>
      </c>
      <c r="F4" s="771"/>
      <c r="G4" s="333"/>
      <c r="H4" s="334" t="s">
        <v>292</v>
      </c>
      <c r="I4" s="334"/>
      <c r="J4" s="207"/>
    </row>
    <row r="5" spans="1:11" x14ac:dyDescent="0.25">
      <c r="D5" s="772" t="s">
        <v>293</v>
      </c>
      <c r="E5" s="773"/>
      <c r="F5" s="773"/>
      <c r="G5" s="773"/>
      <c r="H5" s="698" t="s">
        <v>294</v>
      </c>
      <c r="I5" s="698"/>
      <c r="J5" s="698"/>
    </row>
    <row r="6" spans="1:11" s="2" customFormat="1" ht="15.75" customHeight="1" x14ac:dyDescent="0.2">
      <c r="A6" s="608"/>
      <c r="B6" s="615" t="s">
        <v>140</v>
      </c>
      <c r="C6" s="774"/>
      <c r="D6" s="775"/>
      <c r="E6" s="776" t="s">
        <v>295</v>
      </c>
      <c r="F6" s="777"/>
      <c r="G6" s="682" t="s">
        <v>243</v>
      </c>
      <c r="H6" s="616"/>
      <c r="I6" s="617"/>
      <c r="J6" s="596"/>
      <c r="K6" s="208"/>
    </row>
    <row r="7" spans="1:11" s="2" customFormat="1" ht="15.75" customHeight="1" x14ac:dyDescent="0.2">
      <c r="A7" s="609"/>
      <c r="B7" s="599" t="s">
        <v>142</v>
      </c>
      <c r="C7" s="600"/>
      <c r="D7" s="601" t="s">
        <v>502</v>
      </c>
      <c r="E7" s="777"/>
      <c r="F7" s="777"/>
      <c r="G7" s="604" t="s">
        <v>143</v>
      </c>
      <c r="H7" s="604" t="s">
        <v>144</v>
      </c>
      <c r="I7" s="604" t="s">
        <v>145</v>
      </c>
      <c r="J7" s="597"/>
      <c r="K7" s="208"/>
    </row>
    <row r="8" spans="1:11" s="2" customFormat="1" ht="15.75" customHeight="1" x14ac:dyDescent="0.2">
      <c r="A8" s="609"/>
      <c r="B8" s="604" t="s">
        <v>500</v>
      </c>
      <c r="C8" s="601" t="s">
        <v>501</v>
      </c>
      <c r="D8" s="602"/>
      <c r="E8" s="777"/>
      <c r="F8" s="777"/>
      <c r="G8" s="786"/>
      <c r="H8" s="787"/>
      <c r="I8" s="786"/>
      <c r="J8" s="597"/>
      <c r="K8" s="208"/>
    </row>
    <row r="9" spans="1:11" s="2" customFormat="1" ht="15.75" customHeight="1" x14ac:dyDescent="0.2">
      <c r="A9" s="610"/>
      <c r="B9" s="605"/>
      <c r="C9" s="602"/>
      <c r="D9" s="602"/>
      <c r="E9" s="777"/>
      <c r="F9" s="777"/>
      <c r="G9" s="605"/>
      <c r="H9" s="788"/>
      <c r="I9" s="605"/>
      <c r="J9" s="598"/>
      <c r="K9" s="208"/>
    </row>
    <row r="10" spans="1:11" s="2" customFormat="1" ht="15.75" customHeight="1" x14ac:dyDescent="0.2">
      <c r="A10" s="209"/>
      <c r="B10" s="262"/>
      <c r="C10" s="325"/>
      <c r="D10" s="262"/>
      <c r="E10" s="768" t="s">
        <v>296</v>
      </c>
      <c r="F10" s="769"/>
      <c r="G10" s="325"/>
      <c r="H10" s="325"/>
      <c r="I10" s="325"/>
      <c r="J10" s="210"/>
      <c r="K10" s="208"/>
    </row>
    <row r="11" spans="1:11" s="2" customFormat="1" ht="12" customHeight="1" x14ac:dyDescent="0.2">
      <c r="A11" s="147"/>
      <c r="B11" s="308"/>
      <c r="C11" s="270"/>
      <c r="D11" s="270"/>
      <c r="E11" s="769" t="s">
        <v>297</v>
      </c>
      <c r="F11" s="769"/>
      <c r="G11" s="270"/>
      <c r="H11" s="270"/>
      <c r="I11" s="270"/>
      <c r="J11" s="164"/>
      <c r="K11" s="211"/>
    </row>
    <row r="12" spans="1:11" s="2" customFormat="1" ht="12" customHeight="1" x14ac:dyDescent="0.2">
      <c r="A12" s="149">
        <v>1</v>
      </c>
      <c r="B12" s="326"/>
      <c r="C12" s="326"/>
      <c r="D12" s="326"/>
      <c r="E12" s="659" t="s">
        <v>298</v>
      </c>
      <c r="F12" s="659"/>
      <c r="G12" s="335"/>
      <c r="H12" s="335"/>
      <c r="I12" s="335"/>
      <c r="J12" s="212">
        <v>1</v>
      </c>
      <c r="K12" s="211"/>
    </row>
    <row r="13" spans="1:11" s="2" customFormat="1" ht="12" customHeight="1" x14ac:dyDescent="0.2">
      <c r="A13" s="149">
        <v>2</v>
      </c>
      <c r="B13" s="326">
        <v>6515</v>
      </c>
      <c r="C13" s="326">
        <v>615</v>
      </c>
      <c r="D13" s="326"/>
      <c r="E13" s="659" t="s">
        <v>299</v>
      </c>
      <c r="F13" s="659"/>
      <c r="G13" s="335"/>
      <c r="H13" s="335"/>
      <c r="I13" s="335"/>
      <c r="J13" s="212">
        <v>2</v>
      </c>
      <c r="K13" s="211"/>
    </row>
    <row r="14" spans="1:11" s="2" customFormat="1" ht="12" customHeight="1" x14ac:dyDescent="0.2">
      <c r="A14" s="149">
        <v>3</v>
      </c>
      <c r="B14" s="326"/>
      <c r="C14" s="326"/>
      <c r="D14" s="326"/>
      <c r="E14" s="659" t="s">
        <v>300</v>
      </c>
      <c r="F14" s="659"/>
      <c r="G14" s="335"/>
      <c r="H14" s="335"/>
      <c r="I14" s="335"/>
      <c r="J14" s="212">
        <v>3</v>
      </c>
      <c r="K14" s="211"/>
    </row>
    <row r="15" spans="1:11" s="2" customFormat="1" ht="12" customHeight="1" x14ac:dyDescent="0.2">
      <c r="A15" s="149">
        <v>4</v>
      </c>
      <c r="B15" s="326">
        <v>0</v>
      </c>
      <c r="C15" s="326" t="s">
        <v>224</v>
      </c>
      <c r="D15" s="326"/>
      <c r="E15" s="659" t="s">
        <v>301</v>
      </c>
      <c r="F15" s="659"/>
      <c r="G15" s="335"/>
      <c r="H15" s="335"/>
      <c r="I15" s="335"/>
      <c r="J15" s="212">
        <v>4</v>
      </c>
      <c r="K15" s="211"/>
    </row>
    <row r="16" spans="1:11" s="2" customFormat="1" ht="12" customHeight="1" x14ac:dyDescent="0.2">
      <c r="A16" s="149">
        <v>5</v>
      </c>
      <c r="B16" s="326"/>
      <c r="C16" s="326"/>
      <c r="D16" s="326"/>
      <c r="E16" s="659" t="s">
        <v>302</v>
      </c>
      <c r="F16" s="659"/>
      <c r="G16" s="335"/>
      <c r="H16" s="335"/>
      <c r="I16" s="335"/>
      <c r="J16" s="212">
        <v>5</v>
      </c>
      <c r="K16" s="211"/>
    </row>
    <row r="17" spans="1:11" s="2" customFormat="1" ht="12" customHeight="1" x14ac:dyDescent="0.2">
      <c r="A17" s="149">
        <v>6</v>
      </c>
      <c r="B17" s="326"/>
      <c r="C17" s="326"/>
      <c r="D17" s="326"/>
      <c r="E17" s="761">
        <v>6</v>
      </c>
      <c r="F17" s="761"/>
      <c r="G17" s="335"/>
      <c r="H17" s="335"/>
      <c r="I17" s="335"/>
      <c r="J17" s="212">
        <v>6</v>
      </c>
      <c r="K17" s="211"/>
    </row>
    <row r="18" spans="1:11" s="2" customFormat="1" ht="12" customHeight="1" x14ac:dyDescent="0.2">
      <c r="A18" s="149">
        <v>7</v>
      </c>
      <c r="B18" s="326">
        <f>SUM(B12:B17)</f>
        <v>6515</v>
      </c>
      <c r="C18" s="326">
        <f t="shared" ref="C18:D18" si="0">SUM(C12:C17)</f>
        <v>615</v>
      </c>
      <c r="D18" s="326">
        <f t="shared" si="0"/>
        <v>0</v>
      </c>
      <c r="E18" s="659" t="s">
        <v>303</v>
      </c>
      <c r="F18" s="659"/>
      <c r="G18" s="335"/>
      <c r="H18" s="335"/>
      <c r="I18" s="335"/>
      <c r="J18" s="212">
        <v>7</v>
      </c>
      <c r="K18" s="211"/>
    </row>
    <row r="19" spans="1:11" s="2" customFormat="1" ht="12" customHeight="1" x14ac:dyDescent="0.2">
      <c r="A19" s="149">
        <v>8</v>
      </c>
      <c r="B19" s="326"/>
      <c r="C19" s="326"/>
      <c r="D19" s="326"/>
      <c r="E19" s="659" t="s">
        <v>304</v>
      </c>
      <c r="F19" s="659"/>
      <c r="G19" s="335"/>
      <c r="H19" s="335"/>
      <c r="I19" s="335"/>
      <c r="J19" s="212" t="s">
        <v>305</v>
      </c>
      <c r="K19" s="211"/>
    </row>
    <row r="20" spans="1:11" s="2" customFormat="1" ht="12" customHeight="1" thickBot="1" x14ac:dyDescent="0.25">
      <c r="A20" s="154">
        <v>9</v>
      </c>
      <c r="B20" s="327"/>
      <c r="C20" s="328"/>
      <c r="D20" s="328"/>
      <c r="E20" s="762" t="s">
        <v>306</v>
      </c>
      <c r="F20" s="762"/>
      <c r="G20" s="336"/>
      <c r="H20" s="336"/>
      <c r="I20" s="336"/>
      <c r="J20" s="154">
        <v>9</v>
      </c>
      <c r="K20" s="211"/>
    </row>
    <row r="21" spans="1:11" s="216" customFormat="1" ht="21.75" customHeight="1" thickBot="1" x14ac:dyDescent="0.25">
      <c r="A21" s="174">
        <v>10</v>
      </c>
      <c r="B21" s="316">
        <f>SUM(B18:B20)</f>
        <v>6515</v>
      </c>
      <c r="C21" s="316">
        <f t="shared" ref="C21:D21" si="1">SUM(C18:C20)</f>
        <v>615</v>
      </c>
      <c r="D21" s="316">
        <f t="shared" si="1"/>
        <v>0</v>
      </c>
      <c r="E21" s="647" t="s">
        <v>307</v>
      </c>
      <c r="F21" s="647"/>
      <c r="G21" s="337">
        <f>SUM(G11:G20)</f>
        <v>0</v>
      </c>
      <c r="H21" s="337">
        <f t="shared" ref="H21:I21" si="2">SUM(H11:H20)</f>
        <v>0</v>
      </c>
      <c r="I21" s="337">
        <f t="shared" si="2"/>
        <v>0</v>
      </c>
      <c r="J21" s="214">
        <v>10</v>
      </c>
      <c r="K21" s="215"/>
    </row>
    <row r="22" spans="1:11" s="2" customFormat="1" ht="12" customHeight="1" x14ac:dyDescent="0.2">
      <c r="A22" s="753"/>
      <c r="B22" s="329"/>
      <c r="C22" s="329"/>
      <c r="D22" s="329"/>
      <c r="E22" s="758" t="s">
        <v>308</v>
      </c>
      <c r="F22" s="643"/>
      <c r="G22" s="338"/>
      <c r="H22" s="338"/>
      <c r="I22" s="338"/>
      <c r="J22" s="753"/>
      <c r="K22" s="211"/>
    </row>
    <row r="23" spans="1:11" s="2" customFormat="1" ht="12" customHeight="1" x14ac:dyDescent="0.2">
      <c r="A23" s="753"/>
      <c r="B23" s="329"/>
      <c r="C23" s="329"/>
      <c r="D23" s="329"/>
      <c r="E23" s="755" t="s">
        <v>309</v>
      </c>
      <c r="F23" s="755"/>
      <c r="G23" s="338"/>
      <c r="H23" s="338"/>
      <c r="I23" s="338"/>
      <c r="J23" s="753"/>
      <c r="K23" s="211"/>
    </row>
    <row r="24" spans="1:11" s="2" customFormat="1" ht="12" customHeight="1" x14ac:dyDescent="0.2">
      <c r="A24" s="754"/>
      <c r="B24" s="330"/>
      <c r="C24" s="330"/>
      <c r="D24" s="330"/>
      <c r="E24" s="193" t="s">
        <v>310</v>
      </c>
      <c r="F24" s="193" t="s">
        <v>311</v>
      </c>
      <c r="G24" s="339"/>
      <c r="H24" s="339"/>
      <c r="I24" s="339"/>
      <c r="J24" s="754"/>
      <c r="K24" s="211"/>
    </row>
    <row r="25" spans="1:11" s="2" customFormat="1" ht="12" customHeight="1" x14ac:dyDescent="0.2">
      <c r="A25" s="149">
        <v>1</v>
      </c>
      <c r="B25" s="326"/>
      <c r="C25" s="326"/>
      <c r="D25" s="326">
        <v>0</v>
      </c>
      <c r="E25" s="217" t="s">
        <v>312</v>
      </c>
      <c r="F25" s="217" t="s">
        <v>313</v>
      </c>
      <c r="G25" s="335"/>
      <c r="H25" s="335"/>
      <c r="I25" s="335"/>
      <c r="J25" s="149">
        <v>1</v>
      </c>
      <c r="K25" s="211"/>
    </row>
    <row r="26" spans="1:11" s="2" customFormat="1" ht="12" customHeight="1" x14ac:dyDescent="0.2">
      <c r="A26" s="149">
        <v>2</v>
      </c>
      <c r="B26" s="326"/>
      <c r="C26" s="326"/>
      <c r="D26" s="326"/>
      <c r="E26" s="217" t="s">
        <v>314</v>
      </c>
      <c r="F26" s="217"/>
      <c r="G26" s="335"/>
      <c r="H26" s="335"/>
      <c r="I26" s="335"/>
      <c r="J26" s="149">
        <v>2</v>
      </c>
      <c r="K26" s="211"/>
    </row>
    <row r="27" spans="1:11" s="2" customFormat="1" ht="12" customHeight="1" x14ac:dyDescent="0.2">
      <c r="A27" s="149">
        <v>3</v>
      </c>
      <c r="B27" s="326"/>
      <c r="C27" s="326"/>
      <c r="D27" s="326"/>
      <c r="E27" s="217">
        <v>3</v>
      </c>
      <c r="F27" s="217"/>
      <c r="G27" s="335"/>
      <c r="H27" s="335"/>
      <c r="I27" s="335"/>
      <c r="J27" s="149">
        <v>3</v>
      </c>
      <c r="K27" s="211"/>
    </row>
    <row r="28" spans="1:11" s="2" customFormat="1" ht="12" customHeight="1" x14ac:dyDescent="0.2">
      <c r="A28" s="149">
        <v>4</v>
      </c>
      <c r="B28" s="326"/>
      <c r="C28" s="326"/>
      <c r="D28" s="326">
        <v>0</v>
      </c>
      <c r="E28" s="659" t="s">
        <v>315</v>
      </c>
      <c r="F28" s="756"/>
      <c r="G28" s="410">
        <f>SUM(G25:G27)</f>
        <v>0</v>
      </c>
      <c r="H28" s="410">
        <f t="shared" ref="H28:I28" si="3">SUM(H25:H27)</f>
        <v>0</v>
      </c>
      <c r="I28" s="410">
        <f t="shared" si="3"/>
        <v>0</v>
      </c>
      <c r="J28" s="149">
        <v>4</v>
      </c>
      <c r="K28" s="211"/>
    </row>
    <row r="29" spans="1:11" s="2" customFormat="1" ht="12" customHeight="1" x14ac:dyDescent="0.2">
      <c r="A29" s="757"/>
      <c r="B29" s="328"/>
      <c r="C29" s="328"/>
      <c r="D29" s="328"/>
      <c r="E29" s="755" t="s">
        <v>316</v>
      </c>
      <c r="F29" s="755"/>
      <c r="G29" s="336"/>
      <c r="H29" s="336"/>
      <c r="I29" s="336"/>
      <c r="J29" s="757"/>
      <c r="K29" s="211"/>
    </row>
    <row r="30" spans="1:11" s="2" customFormat="1" ht="12" customHeight="1" x14ac:dyDescent="0.2">
      <c r="A30" s="754"/>
      <c r="B30" s="330"/>
      <c r="C30" s="330"/>
      <c r="D30" s="330"/>
      <c r="E30" s="193" t="s">
        <v>310</v>
      </c>
      <c r="F30" s="193" t="s">
        <v>311</v>
      </c>
      <c r="G30" s="339"/>
      <c r="H30" s="339"/>
      <c r="I30" s="339"/>
      <c r="J30" s="754"/>
      <c r="K30" s="211"/>
    </row>
    <row r="31" spans="1:11" s="2" customFormat="1" ht="12" customHeight="1" x14ac:dyDescent="0.2">
      <c r="A31" s="149">
        <v>5</v>
      </c>
      <c r="B31" s="326"/>
      <c r="C31" s="326"/>
      <c r="D31" s="326">
        <v>0</v>
      </c>
      <c r="E31" s="217" t="s">
        <v>317</v>
      </c>
      <c r="F31" s="217" t="s">
        <v>318</v>
      </c>
      <c r="G31" s="335"/>
      <c r="H31" s="335"/>
      <c r="I31" s="335"/>
      <c r="J31" s="149">
        <v>5</v>
      </c>
      <c r="K31" s="211"/>
    </row>
    <row r="32" spans="1:11" s="2" customFormat="1" ht="12" customHeight="1" x14ac:dyDescent="0.2">
      <c r="A32" s="149">
        <v>6</v>
      </c>
      <c r="B32" s="326"/>
      <c r="C32" s="326"/>
      <c r="D32" s="326"/>
      <c r="E32" s="217">
        <v>6</v>
      </c>
      <c r="F32" s="217"/>
      <c r="G32" s="335"/>
      <c r="H32" s="335"/>
      <c r="I32" s="335"/>
      <c r="J32" s="149">
        <v>6</v>
      </c>
      <c r="K32" s="211"/>
    </row>
    <row r="33" spans="1:11" s="2" customFormat="1" ht="12" customHeight="1" x14ac:dyDescent="0.2">
      <c r="A33" s="149">
        <v>7</v>
      </c>
      <c r="B33" s="326"/>
      <c r="C33" s="326"/>
      <c r="D33" s="326"/>
      <c r="E33" s="217">
        <v>7</v>
      </c>
      <c r="F33" s="217"/>
      <c r="G33" s="335"/>
      <c r="H33" s="335"/>
      <c r="I33" s="335"/>
      <c r="J33" s="149">
        <v>7</v>
      </c>
      <c r="K33" s="211"/>
    </row>
    <row r="34" spans="1:11" s="2" customFormat="1" ht="12" customHeight="1" x14ac:dyDescent="0.2">
      <c r="A34" s="149">
        <v>8</v>
      </c>
      <c r="B34" s="326"/>
      <c r="C34" s="326"/>
      <c r="D34" s="326">
        <v>0</v>
      </c>
      <c r="E34" s="659" t="s">
        <v>319</v>
      </c>
      <c r="F34" s="756"/>
      <c r="G34" s="410">
        <f>SUM(G31:G33)</f>
        <v>0</v>
      </c>
      <c r="H34" s="410">
        <f t="shared" ref="H34" si="4">SUM(H31:H33)</f>
        <v>0</v>
      </c>
      <c r="I34" s="410">
        <f t="shared" ref="I34" si="5">SUM(I31:I33)</f>
        <v>0</v>
      </c>
      <c r="J34" s="149">
        <v>8</v>
      </c>
      <c r="K34" s="211"/>
    </row>
    <row r="35" spans="1:11" s="2" customFormat="1" ht="12" customHeight="1" x14ac:dyDescent="0.2">
      <c r="A35" s="757"/>
      <c r="B35" s="328"/>
      <c r="C35" s="328"/>
      <c r="D35" s="328"/>
      <c r="E35" s="755" t="s">
        <v>320</v>
      </c>
      <c r="F35" s="755"/>
      <c r="G35" s="336"/>
      <c r="H35" s="336"/>
      <c r="I35" s="336"/>
      <c r="J35" s="757"/>
      <c r="K35" s="211"/>
    </row>
    <row r="36" spans="1:11" s="2" customFormat="1" ht="12" customHeight="1" x14ac:dyDescent="0.2">
      <c r="A36" s="754"/>
      <c r="B36" s="330"/>
      <c r="C36" s="330"/>
      <c r="D36" s="330"/>
      <c r="E36" s="193" t="s">
        <v>310</v>
      </c>
      <c r="F36" s="193" t="s">
        <v>321</v>
      </c>
      <c r="G36" s="339"/>
      <c r="H36" s="339"/>
      <c r="I36" s="339"/>
      <c r="J36" s="754"/>
      <c r="K36" s="211"/>
    </row>
    <row r="37" spans="1:11" s="2" customFormat="1" ht="12" customHeight="1" x14ac:dyDescent="0.2">
      <c r="A37" s="149">
        <v>9</v>
      </c>
      <c r="B37" s="326"/>
      <c r="C37" s="326"/>
      <c r="D37" s="326"/>
      <c r="E37" s="217"/>
      <c r="F37" s="217"/>
      <c r="G37" s="335"/>
      <c r="H37" s="335"/>
      <c r="I37" s="335"/>
      <c r="J37" s="149">
        <v>9</v>
      </c>
      <c r="K37" s="211"/>
    </row>
    <row r="38" spans="1:11" s="2" customFormat="1" ht="12" customHeight="1" x14ac:dyDescent="0.2">
      <c r="A38" s="149">
        <v>10</v>
      </c>
      <c r="B38" s="326"/>
      <c r="C38" s="326"/>
      <c r="D38" s="326"/>
      <c r="E38" s="217" t="s">
        <v>322</v>
      </c>
      <c r="F38" s="217"/>
      <c r="G38" s="335"/>
      <c r="H38" s="335"/>
      <c r="I38" s="335"/>
      <c r="J38" s="149">
        <v>10</v>
      </c>
      <c r="K38" s="211"/>
    </row>
    <row r="39" spans="1:11" s="2" customFormat="1" ht="12" customHeight="1" x14ac:dyDescent="0.2">
      <c r="A39" s="149">
        <v>11</v>
      </c>
      <c r="B39" s="326"/>
      <c r="C39" s="326"/>
      <c r="D39" s="326"/>
      <c r="E39" s="217" t="s">
        <v>323</v>
      </c>
      <c r="F39" s="217"/>
      <c r="G39" s="335"/>
      <c r="H39" s="335"/>
      <c r="I39" s="335"/>
      <c r="J39" s="149">
        <v>11</v>
      </c>
      <c r="K39" s="211"/>
    </row>
    <row r="40" spans="1:11" s="2" customFormat="1" ht="12" customHeight="1" x14ac:dyDescent="0.2">
      <c r="A40" s="149">
        <v>12</v>
      </c>
      <c r="B40" s="331"/>
      <c r="C40" s="331"/>
      <c r="D40" s="331"/>
      <c r="E40" s="759" t="s">
        <v>324</v>
      </c>
      <c r="F40" s="760"/>
      <c r="G40" s="340"/>
      <c r="H40" s="340"/>
      <c r="I40" s="340"/>
      <c r="J40" s="149">
        <v>12</v>
      </c>
      <c r="K40" s="211"/>
    </row>
    <row r="41" spans="1:11" s="2" customFormat="1" ht="12" customHeight="1" x14ac:dyDescent="0.2">
      <c r="A41" s="149">
        <v>13</v>
      </c>
      <c r="B41" s="326">
        <v>6515</v>
      </c>
      <c r="C41" s="326">
        <v>615</v>
      </c>
      <c r="D41" s="326">
        <v>0</v>
      </c>
      <c r="E41" s="751" t="s">
        <v>325</v>
      </c>
      <c r="F41" s="752"/>
      <c r="G41" s="410">
        <f>SUM(G37:G39)</f>
        <v>0</v>
      </c>
      <c r="H41" s="410">
        <f t="shared" ref="H41:I41" si="6">SUM(H37:H39)</f>
        <v>0</v>
      </c>
      <c r="I41" s="410">
        <f t="shared" si="6"/>
        <v>0</v>
      </c>
      <c r="J41" s="149">
        <v>13</v>
      </c>
      <c r="K41" s="211"/>
    </row>
    <row r="42" spans="1:11" s="2" customFormat="1" ht="12" customHeight="1" x14ac:dyDescent="0.2">
      <c r="A42" s="149">
        <v>14</v>
      </c>
      <c r="B42" s="326"/>
      <c r="C42" s="326"/>
      <c r="D42" s="326"/>
      <c r="E42" s="644" t="s">
        <v>326</v>
      </c>
      <c r="F42" s="646"/>
      <c r="G42" s="335"/>
      <c r="H42" s="335"/>
      <c r="I42" s="335"/>
      <c r="J42" s="149">
        <v>14</v>
      </c>
      <c r="K42" s="211"/>
    </row>
    <row r="43" spans="1:11" s="2" customFormat="1" ht="12" customHeight="1" thickBot="1" x14ac:dyDescent="0.25">
      <c r="A43" s="154">
        <v>15</v>
      </c>
      <c r="B43" s="332"/>
      <c r="C43" s="332"/>
      <c r="D43" s="332"/>
      <c r="E43" s="746" t="s">
        <v>327</v>
      </c>
      <c r="F43" s="747"/>
      <c r="G43" s="341"/>
      <c r="H43" s="341"/>
      <c r="I43" s="341"/>
      <c r="J43" s="154">
        <v>15</v>
      </c>
      <c r="K43" s="211"/>
    </row>
    <row r="44" spans="1:11" s="216" customFormat="1" ht="15.6" customHeight="1" thickBot="1" x14ac:dyDescent="0.25">
      <c r="A44" s="174">
        <v>16</v>
      </c>
      <c r="B44" s="337">
        <f>B28+B34+SUM(B41:B43)</f>
        <v>6515</v>
      </c>
      <c r="C44" s="337">
        <f t="shared" ref="C44" si="7">C28+C34+SUM(C41:C43)</f>
        <v>615</v>
      </c>
      <c r="D44" s="337">
        <f t="shared" ref="D44" si="8">D28+D34+SUM(D41:D43)</f>
        <v>0</v>
      </c>
      <c r="E44" s="748" t="s">
        <v>328</v>
      </c>
      <c r="F44" s="748"/>
      <c r="G44" s="337">
        <f>G28+G34+SUM(G41:G43)</f>
        <v>0</v>
      </c>
      <c r="H44" s="337">
        <f t="shared" ref="H44:I44" si="9">H28+H34+SUM(H41:H43)</f>
        <v>0</v>
      </c>
      <c r="I44" s="337">
        <f t="shared" si="9"/>
        <v>0</v>
      </c>
      <c r="J44" s="214">
        <v>16</v>
      </c>
      <c r="K44" s="218"/>
    </row>
    <row r="45" spans="1:11" ht="13.5" customHeight="1" x14ac:dyDescent="0.2">
      <c r="B45" s="272" t="s">
        <v>329</v>
      </c>
      <c r="D45" s="749" t="s">
        <v>330</v>
      </c>
      <c r="E45" s="749"/>
      <c r="F45" s="749"/>
      <c r="G45" s="749"/>
      <c r="I45" s="441" t="s">
        <v>455</v>
      </c>
    </row>
    <row r="46" spans="1:11" ht="11.1" customHeight="1" x14ac:dyDescent="0.2">
      <c r="D46" s="750"/>
      <c r="E46" s="750"/>
      <c r="F46" s="750"/>
      <c r="G46" s="750"/>
    </row>
    <row r="47" spans="1:11" ht="11.1" customHeight="1" x14ac:dyDescent="0.25"/>
    <row r="48" spans="1:11" ht="19.5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10.5" hidden="1" customHeight="1" x14ac:dyDescent="0.25"/>
    <row r="57" ht="10.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63" ht="9.75" hidden="1" customHeight="1" x14ac:dyDescent="0.25"/>
    <row r="64" ht="9.75" hidden="1" customHeight="1" x14ac:dyDescent="0.25"/>
    <row r="2292" ht="252.75" hidden="1" customHeight="1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</sheetData>
  <mergeCells count="52">
    <mergeCell ref="D1:G1"/>
    <mergeCell ref="H1:J1"/>
    <mergeCell ref="D2:G2"/>
    <mergeCell ref="H2:J2"/>
    <mergeCell ref="D3:G3"/>
    <mergeCell ref="H3:J3"/>
    <mergeCell ref="E4:F4"/>
    <mergeCell ref="D5:G5"/>
    <mergeCell ref="H5:J5"/>
    <mergeCell ref="A6:A9"/>
    <mergeCell ref="B6:D6"/>
    <mergeCell ref="E6:F9"/>
    <mergeCell ref="G6:I6"/>
    <mergeCell ref="J6:J9"/>
    <mergeCell ref="B7:C7"/>
    <mergeCell ref="D7:D9"/>
    <mergeCell ref="E16:F16"/>
    <mergeCell ref="G7:G9"/>
    <mergeCell ref="H7:H9"/>
    <mergeCell ref="I7:I9"/>
    <mergeCell ref="B8:B9"/>
    <mergeCell ref="C8:C9"/>
    <mergeCell ref="E10:F10"/>
    <mergeCell ref="E11:F11"/>
    <mergeCell ref="E12:F12"/>
    <mergeCell ref="E13:F13"/>
    <mergeCell ref="E14:F14"/>
    <mergeCell ref="E15:F15"/>
    <mergeCell ref="E17:F17"/>
    <mergeCell ref="E18:F18"/>
    <mergeCell ref="E19:F19"/>
    <mergeCell ref="E20:F20"/>
    <mergeCell ref="E21:F21"/>
    <mergeCell ref="E41:F41"/>
    <mergeCell ref="J22:J24"/>
    <mergeCell ref="E23:F23"/>
    <mergeCell ref="E28:F28"/>
    <mergeCell ref="A29:A30"/>
    <mergeCell ref="E29:F29"/>
    <mergeCell ref="J29:J30"/>
    <mergeCell ref="A22:A24"/>
    <mergeCell ref="E22:F22"/>
    <mergeCell ref="E34:F34"/>
    <mergeCell ref="A35:A36"/>
    <mergeCell ref="E35:F35"/>
    <mergeCell ref="J35:J36"/>
    <mergeCell ref="E40:F40"/>
    <mergeCell ref="E42:F42"/>
    <mergeCell ref="E43:F43"/>
    <mergeCell ref="E44:F44"/>
    <mergeCell ref="D45:G45"/>
    <mergeCell ref="D46:G46"/>
  </mergeCells>
  <pageMargins left="0.7" right="0.7" top="0.75" bottom="0.75" header="0.3" footer="0.3"/>
  <pageSetup scale="86" orientation="landscape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4</xdr:col>
                    <xdr:colOff>1143000</xdr:colOff>
                    <xdr:row>1</xdr:row>
                    <xdr:rowOff>47625</xdr:rowOff>
                  </from>
                  <to>
                    <xdr:col>4</xdr:col>
                    <xdr:colOff>1143000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4</xdr:col>
                    <xdr:colOff>1143000</xdr:colOff>
                    <xdr:row>0</xdr:row>
                    <xdr:rowOff>133350</xdr:rowOff>
                  </from>
                  <to>
                    <xdr:col>4</xdr:col>
                    <xdr:colOff>1143000</xdr:colOff>
                    <xdr:row>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4:O18"/>
  <sheetViews>
    <sheetView workbookViewId="0">
      <selection activeCell="G9" sqref="G9"/>
    </sheetView>
  </sheetViews>
  <sheetFormatPr defaultRowHeight="12.75" x14ac:dyDescent="0.2"/>
  <cols>
    <col min="1" max="1" width="3.28515625" style="422" customWidth="1"/>
    <col min="2" max="2" width="16.42578125" style="422" customWidth="1"/>
    <col min="3" max="3" width="9.140625" style="423"/>
    <col min="4" max="4" width="9.140625" style="422"/>
    <col min="5" max="5" width="9.28515625" style="422" bestFit="1" customWidth="1"/>
    <col min="6" max="6" width="9.140625" style="422"/>
    <col min="7" max="7" width="9.85546875" style="422" bestFit="1" customWidth="1"/>
    <col min="8" max="8" width="9.140625" style="422"/>
    <col min="9" max="9" width="9.42578125" style="422" bestFit="1" customWidth="1"/>
    <col min="10" max="10" width="9.7109375" style="422" bestFit="1" customWidth="1"/>
    <col min="11" max="11" width="9.140625" style="422"/>
    <col min="12" max="12" width="10" style="422" bestFit="1" customWidth="1"/>
    <col min="13" max="13" width="9.42578125" style="422" customWidth="1"/>
    <col min="14" max="14" width="1.140625" style="422" customWidth="1"/>
    <col min="15" max="16384" width="9.140625" style="422"/>
  </cols>
  <sheetData>
    <row r="4" spans="1:15" x14ac:dyDescent="0.2">
      <c r="D4" s="422" t="s">
        <v>534</v>
      </c>
      <c r="E4" s="422" t="s">
        <v>239</v>
      </c>
      <c r="F4" s="422" t="s">
        <v>536</v>
      </c>
      <c r="G4" s="422" t="s">
        <v>554</v>
      </c>
      <c r="H4" s="422" t="s">
        <v>537</v>
      </c>
      <c r="I4" s="422" t="s">
        <v>538</v>
      </c>
      <c r="J4" s="422" t="s">
        <v>544</v>
      </c>
      <c r="K4" s="422" t="s">
        <v>546</v>
      </c>
      <c r="L4" s="422" t="s">
        <v>549</v>
      </c>
      <c r="M4" s="422" t="s">
        <v>551</v>
      </c>
    </row>
    <row r="5" spans="1:15" x14ac:dyDescent="0.2">
      <c r="D5" s="422" t="s">
        <v>535</v>
      </c>
      <c r="E5" s="422" t="s">
        <v>535</v>
      </c>
      <c r="F5" s="422" t="s">
        <v>535</v>
      </c>
      <c r="G5" s="422" t="s">
        <v>535</v>
      </c>
      <c r="H5" s="422" t="s">
        <v>535</v>
      </c>
      <c r="I5" s="422" t="s">
        <v>535</v>
      </c>
      <c r="J5" s="422" t="s">
        <v>535</v>
      </c>
      <c r="K5" s="422" t="s">
        <v>547</v>
      </c>
      <c r="L5" s="422" t="s">
        <v>338</v>
      </c>
      <c r="M5" s="422" t="s">
        <v>552</v>
      </c>
    </row>
    <row r="6" spans="1:15" s="423" customFormat="1" x14ac:dyDescent="0.2">
      <c r="A6" s="423" t="s">
        <v>532</v>
      </c>
      <c r="D6" s="423" t="s">
        <v>539</v>
      </c>
      <c r="E6" s="423" t="s">
        <v>543</v>
      </c>
      <c r="F6" s="423" t="s">
        <v>540</v>
      </c>
      <c r="G6" s="423" t="s">
        <v>555</v>
      </c>
      <c r="H6" s="423" t="s">
        <v>541</v>
      </c>
      <c r="I6" s="423" t="s">
        <v>542</v>
      </c>
      <c r="J6" s="423" t="s">
        <v>545</v>
      </c>
      <c r="K6" s="423" t="s">
        <v>548</v>
      </c>
      <c r="L6" s="423" t="s">
        <v>550</v>
      </c>
      <c r="M6" s="423" t="s">
        <v>553</v>
      </c>
    </row>
    <row r="7" spans="1:15" ht="6.75" customHeight="1" x14ac:dyDescent="0.2"/>
    <row r="8" spans="1:15" x14ac:dyDescent="0.2">
      <c r="B8" s="422" t="s">
        <v>533</v>
      </c>
      <c r="C8" s="423" t="s">
        <v>539</v>
      </c>
      <c r="D8" s="424"/>
      <c r="E8" s="424">
        <v>2000</v>
      </c>
      <c r="F8" s="424"/>
      <c r="G8" s="424"/>
      <c r="H8" s="424"/>
      <c r="I8" s="424">
        <v>71000</v>
      </c>
      <c r="J8" s="424"/>
      <c r="K8" s="424"/>
      <c r="L8" s="424"/>
      <c r="O8" s="425">
        <f>SUM(D8:M8)</f>
        <v>73000</v>
      </c>
    </row>
    <row r="9" spans="1:15" x14ac:dyDescent="0.2">
      <c r="B9" s="422" t="s">
        <v>249</v>
      </c>
      <c r="C9" s="423" t="s">
        <v>540</v>
      </c>
      <c r="D9" s="424"/>
      <c r="E9" s="424"/>
      <c r="F9" s="424"/>
      <c r="G9" s="424">
        <v>20000</v>
      </c>
      <c r="H9" s="424"/>
      <c r="I9" s="424"/>
      <c r="J9" s="424"/>
      <c r="K9" s="424">
        <v>40000</v>
      </c>
      <c r="L9" s="424"/>
      <c r="M9" s="424">
        <v>52800</v>
      </c>
      <c r="N9" s="424"/>
      <c r="O9" s="425">
        <f t="shared" ref="O9:O11" si="0">SUM(D9:M9)</f>
        <v>112800</v>
      </c>
    </row>
    <row r="10" spans="1:15" x14ac:dyDescent="0.2">
      <c r="B10" s="422" t="s">
        <v>338</v>
      </c>
      <c r="C10" s="423" t="s">
        <v>541</v>
      </c>
      <c r="D10" s="426"/>
      <c r="E10" s="426"/>
      <c r="F10" s="426"/>
      <c r="G10" s="426"/>
      <c r="H10" s="426"/>
      <c r="I10" s="426"/>
      <c r="J10" s="426">
        <v>28500</v>
      </c>
      <c r="K10" s="426"/>
      <c r="L10" s="426">
        <v>19000</v>
      </c>
      <c r="M10" s="426"/>
      <c r="N10" s="424"/>
      <c r="O10" s="427">
        <f t="shared" si="0"/>
        <v>47500</v>
      </c>
    </row>
    <row r="11" spans="1:15" x14ac:dyDescent="0.2">
      <c r="D11" s="424">
        <f>SUM(D8:D10)</f>
        <v>0</v>
      </c>
      <c r="E11" s="424">
        <f t="shared" ref="E11:M11" si="1">SUM(E8:E10)</f>
        <v>2000</v>
      </c>
      <c r="F11" s="424">
        <f t="shared" si="1"/>
        <v>0</v>
      </c>
      <c r="G11" s="424"/>
      <c r="H11" s="424">
        <f t="shared" si="1"/>
        <v>0</v>
      </c>
      <c r="I11" s="424">
        <f t="shared" si="1"/>
        <v>71000</v>
      </c>
      <c r="J11" s="424">
        <f t="shared" si="1"/>
        <v>28500</v>
      </c>
      <c r="K11" s="424">
        <f t="shared" si="1"/>
        <v>40000</v>
      </c>
      <c r="L11" s="424">
        <f t="shared" si="1"/>
        <v>19000</v>
      </c>
      <c r="M11" s="424">
        <f t="shared" si="1"/>
        <v>52800</v>
      </c>
      <c r="N11" s="424"/>
      <c r="O11" s="428">
        <f t="shared" si="0"/>
        <v>213300</v>
      </c>
    </row>
    <row r="12" spans="1:15" x14ac:dyDescent="0.2"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</row>
    <row r="13" spans="1:15" x14ac:dyDescent="0.2"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</row>
    <row r="14" spans="1:15" x14ac:dyDescent="0.2"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</row>
    <row r="15" spans="1:15" x14ac:dyDescent="0.2">
      <c r="L15" s="424"/>
      <c r="M15" s="424"/>
      <c r="N15" s="424"/>
      <c r="O15" s="424"/>
    </row>
    <row r="16" spans="1:15" x14ac:dyDescent="0.2">
      <c r="L16" s="424"/>
      <c r="M16" s="424"/>
      <c r="N16" s="424"/>
      <c r="O16" s="424"/>
    </row>
    <row r="17" spans="12:15" x14ac:dyDescent="0.2">
      <c r="L17" s="424"/>
      <c r="M17" s="424"/>
      <c r="N17" s="424"/>
      <c r="O17" s="424"/>
    </row>
    <row r="18" spans="12:15" x14ac:dyDescent="0.2">
      <c r="L18" s="424"/>
      <c r="M18" s="424"/>
      <c r="N18" s="424"/>
      <c r="O18" s="424"/>
    </row>
  </sheetData>
  <pageMargins left="0.7" right="0.7" top="0.75" bottom="0.75" header="0.3" footer="0.3"/>
  <pageSetup scale="9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2.5703125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471</v>
      </c>
      <c r="B4" s="781"/>
      <c r="C4" s="781"/>
      <c r="D4" s="781"/>
      <c r="F4" s="781" t="s">
        <v>472</v>
      </c>
      <c r="G4" s="781"/>
      <c r="H4" s="781"/>
      <c r="I4" s="781"/>
      <c r="J4" s="2"/>
    </row>
    <row r="5" spans="1:10" x14ac:dyDescent="0.2">
      <c r="A5" s="780" t="s">
        <v>473</v>
      </c>
      <c r="B5" s="780"/>
      <c r="C5" s="780"/>
      <c r="D5" s="780"/>
      <c r="E5" s="249" t="s">
        <v>474</v>
      </c>
      <c r="F5" s="781" t="s">
        <v>449</v>
      </c>
      <c r="G5" s="781"/>
      <c r="H5" s="781"/>
      <c r="I5" s="781"/>
      <c r="J5" s="2"/>
    </row>
    <row r="6" spans="1:10" x14ac:dyDescent="0.2">
      <c r="A6" s="782" t="s">
        <v>475</v>
      </c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83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307" t="s">
        <v>432</v>
      </c>
      <c r="G8" s="307" t="s">
        <v>177</v>
      </c>
      <c r="H8" s="307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368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71">
        <v>22195</v>
      </c>
      <c r="C12" s="271">
        <v>22195</v>
      </c>
      <c r="D12" s="271">
        <v>22195</v>
      </c>
      <c r="E12" s="152" t="s">
        <v>476</v>
      </c>
      <c r="F12" s="276">
        <v>22000</v>
      </c>
      <c r="G12" s="276"/>
      <c r="H12" s="276"/>
      <c r="I12" s="149">
        <v>1</v>
      </c>
      <c r="J12" s="2"/>
    </row>
    <row r="13" spans="1:10" ht="12" customHeight="1" x14ac:dyDescent="0.2">
      <c r="A13" s="149">
        <v>2</v>
      </c>
      <c r="B13" s="271"/>
      <c r="C13" s="271"/>
      <c r="D13" s="271"/>
      <c r="E13" s="152" t="s">
        <v>477</v>
      </c>
      <c r="F13" s="276"/>
      <c r="G13" s="276"/>
      <c r="H13" s="276"/>
      <c r="I13" s="149">
        <v>2</v>
      </c>
      <c r="J13" s="2"/>
    </row>
    <row r="14" spans="1:10" ht="12" customHeight="1" x14ac:dyDescent="0.2">
      <c r="A14" s="149">
        <v>3</v>
      </c>
      <c r="B14" s="271">
        <v>0</v>
      </c>
      <c r="C14" s="271">
        <v>0</v>
      </c>
      <c r="D14" s="271">
        <v>800</v>
      </c>
      <c r="E14" s="152" t="s">
        <v>478</v>
      </c>
      <c r="F14" s="276"/>
      <c r="G14" s="276"/>
      <c r="H14" s="276"/>
      <c r="I14" s="149">
        <v>3</v>
      </c>
      <c r="J14" s="2"/>
    </row>
    <row r="15" spans="1:10" ht="12" customHeight="1" x14ac:dyDescent="0.2">
      <c r="A15" s="149">
        <v>4</v>
      </c>
      <c r="B15" s="271">
        <v>0</v>
      </c>
      <c r="C15" s="271">
        <v>0</v>
      </c>
      <c r="D15" s="271">
        <v>962</v>
      </c>
      <c r="E15" s="152" t="s">
        <v>479</v>
      </c>
      <c r="F15" s="276"/>
      <c r="G15" s="276"/>
      <c r="H15" s="276"/>
      <c r="I15" s="149">
        <v>4</v>
      </c>
      <c r="J15" s="2"/>
    </row>
    <row r="16" spans="1:10" ht="12" customHeight="1" x14ac:dyDescent="0.2">
      <c r="A16" s="149">
        <v>5</v>
      </c>
      <c r="B16" s="271"/>
      <c r="C16" s="271"/>
      <c r="D16" s="271"/>
      <c r="E16" s="152">
        <v>5</v>
      </c>
      <c r="F16" s="276"/>
      <c r="G16" s="276"/>
      <c r="H16" s="276"/>
      <c r="I16" s="149">
        <v>5</v>
      </c>
      <c r="J16" s="2"/>
    </row>
    <row r="17" spans="1:10" ht="12" customHeight="1" x14ac:dyDescent="0.2">
      <c r="A17" s="149">
        <v>6</v>
      </c>
      <c r="B17" s="271"/>
      <c r="C17" s="271"/>
      <c r="D17" s="271"/>
      <c r="E17" s="152">
        <v>6</v>
      </c>
      <c r="F17" s="276"/>
      <c r="G17" s="276"/>
      <c r="H17" s="276"/>
      <c r="I17" s="149">
        <v>6</v>
      </c>
      <c r="J17" s="2"/>
    </row>
    <row r="18" spans="1:10" ht="12" customHeight="1" x14ac:dyDescent="0.2">
      <c r="A18" s="149">
        <v>7</v>
      </c>
      <c r="B18" s="271"/>
      <c r="C18" s="271"/>
      <c r="D18" s="271"/>
      <c r="E18" s="152">
        <v>7</v>
      </c>
      <c r="F18" s="276"/>
      <c r="G18" s="276"/>
      <c r="H18" s="276"/>
      <c r="I18" s="149">
        <v>7</v>
      </c>
      <c r="J18" s="2"/>
    </row>
    <row r="19" spans="1:10" ht="12" customHeight="1" x14ac:dyDescent="0.2">
      <c r="A19" s="149">
        <v>8</v>
      </c>
      <c r="B19" s="271"/>
      <c r="C19" s="271"/>
      <c r="D19" s="271"/>
      <c r="E19" s="152">
        <v>8</v>
      </c>
      <c r="F19" s="276"/>
      <c r="G19" s="276"/>
      <c r="H19" s="276"/>
      <c r="I19" s="149">
        <v>8</v>
      </c>
      <c r="J19" s="2"/>
    </row>
    <row r="20" spans="1:10" ht="12" customHeight="1" x14ac:dyDescent="0.2">
      <c r="A20" s="149">
        <v>9</v>
      </c>
      <c r="B20" s="277">
        <f>SUM(B12:B19)</f>
        <v>22195</v>
      </c>
      <c r="C20" s="277">
        <f>SUM(C12:C19)</f>
        <v>22195</v>
      </c>
      <c r="D20" s="277">
        <f t="shared" ref="D20" si="0">SUM(D12:D19)</f>
        <v>23957</v>
      </c>
      <c r="E20" s="152" t="s">
        <v>438</v>
      </c>
      <c r="F20" s="277">
        <f>SUM(F12:F19)</f>
        <v>22000</v>
      </c>
      <c r="G20" s="277">
        <f>SUM(G12:G19)</f>
        <v>0</v>
      </c>
      <c r="H20" s="277">
        <f t="shared" ref="H20" si="1">SUM(H12:H19)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71"/>
      <c r="C21" s="271"/>
      <c r="D21" s="271"/>
      <c r="E21" s="152" t="s">
        <v>439</v>
      </c>
      <c r="F21" s="276"/>
      <c r="G21" s="276"/>
      <c r="H21" s="276"/>
      <c r="I21" s="149">
        <v>10</v>
      </c>
      <c r="J21" s="2"/>
    </row>
    <row r="22" spans="1:10" ht="12" customHeight="1" thickBot="1" x14ac:dyDescent="0.25">
      <c r="A22" s="154">
        <v>11</v>
      </c>
      <c r="B22" s="384"/>
      <c r="C22" s="384"/>
      <c r="D22" s="384"/>
      <c r="E22" s="197" t="s">
        <v>440</v>
      </c>
      <c r="F22" s="387"/>
      <c r="G22" s="387"/>
      <c r="H22" s="387"/>
      <c r="I22" s="154">
        <v>11</v>
      </c>
      <c r="J22" s="2"/>
    </row>
    <row r="23" spans="1:10" ht="24" customHeight="1" thickBot="1" x14ac:dyDescent="0.25">
      <c r="A23" s="174">
        <v>12</v>
      </c>
      <c r="B23" s="388">
        <f>SUM(B20:B22)</f>
        <v>22195</v>
      </c>
      <c r="C23" s="388">
        <f>SUM(C20:C22)</f>
        <v>22195</v>
      </c>
      <c r="D23" s="388">
        <f t="shared" ref="D23" si="2">SUM(D20:D22)</f>
        <v>23957</v>
      </c>
      <c r="E23" s="252" t="s">
        <v>441</v>
      </c>
      <c r="F23" s="388">
        <f>SUM(F20:F22)</f>
        <v>22000</v>
      </c>
      <c r="G23" s="388">
        <f>SUM(G20:G22)</f>
        <v>0</v>
      </c>
      <c r="H23" s="388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385"/>
      <c r="C24" s="385"/>
      <c r="D24" s="385"/>
      <c r="E24" s="255" t="s">
        <v>442</v>
      </c>
      <c r="F24" s="389"/>
      <c r="G24" s="389"/>
      <c r="H24" s="389"/>
      <c r="I24" s="240"/>
      <c r="J24" s="2"/>
    </row>
    <row r="25" spans="1:10" ht="12" customHeight="1" x14ac:dyDescent="0.2">
      <c r="A25" s="149">
        <v>1</v>
      </c>
      <c r="B25" s="271"/>
      <c r="C25" s="271"/>
      <c r="D25" s="271"/>
      <c r="E25" s="420" t="s">
        <v>527</v>
      </c>
      <c r="F25" s="276">
        <v>22000</v>
      </c>
      <c r="G25" s="276"/>
      <c r="H25" s="387"/>
      <c r="I25" s="149">
        <v>1</v>
      </c>
      <c r="J25" s="2"/>
    </row>
    <row r="26" spans="1:10" ht="12" customHeight="1" x14ac:dyDescent="0.2">
      <c r="A26" s="149">
        <v>2</v>
      </c>
      <c r="B26" s="271"/>
      <c r="C26" s="271"/>
      <c r="D26" s="271"/>
      <c r="E26" s="420">
        <v>2</v>
      </c>
      <c r="F26" s="276"/>
      <c r="G26" s="276"/>
      <c r="H26" s="387"/>
      <c r="I26" s="149">
        <v>2</v>
      </c>
      <c r="J26" s="2"/>
    </row>
    <row r="27" spans="1:10" ht="12" customHeight="1" x14ac:dyDescent="0.2">
      <c r="A27" s="149">
        <v>3</v>
      </c>
      <c r="B27" s="271"/>
      <c r="C27" s="271"/>
      <c r="D27" s="271"/>
      <c r="E27" s="152">
        <v>3</v>
      </c>
      <c r="F27" s="276"/>
      <c r="G27" s="276"/>
      <c r="H27" s="387"/>
      <c r="I27" s="149">
        <v>3</v>
      </c>
      <c r="J27" s="2"/>
    </row>
    <row r="28" spans="1:10" ht="12" customHeight="1" x14ac:dyDescent="0.2">
      <c r="A28" s="149">
        <v>4</v>
      </c>
      <c r="B28" s="271"/>
      <c r="C28" s="271"/>
      <c r="D28" s="271"/>
      <c r="E28" s="152">
        <v>4</v>
      </c>
      <c r="F28" s="276"/>
      <c r="G28" s="276"/>
      <c r="H28" s="387"/>
      <c r="I28" s="149">
        <v>4</v>
      </c>
      <c r="J28" s="2"/>
    </row>
    <row r="29" spans="1:10" ht="12" customHeight="1" x14ac:dyDescent="0.2">
      <c r="A29" s="149">
        <v>5</v>
      </c>
      <c r="B29" s="271"/>
      <c r="C29" s="271"/>
      <c r="D29" s="271"/>
      <c r="E29" s="420">
        <v>5</v>
      </c>
      <c r="F29" s="276"/>
      <c r="G29" s="276"/>
      <c r="H29" s="276"/>
      <c r="I29" s="149">
        <v>5</v>
      </c>
      <c r="J29" s="2"/>
    </row>
    <row r="30" spans="1:10" ht="12" customHeight="1" x14ac:dyDescent="0.2">
      <c r="A30" s="149">
        <v>6</v>
      </c>
      <c r="B30" s="271"/>
      <c r="C30" s="271"/>
      <c r="D30" s="271"/>
      <c r="E30" s="152">
        <v>6</v>
      </c>
      <c r="F30" s="276"/>
      <c r="G30" s="276"/>
      <c r="H30" s="276"/>
      <c r="I30" s="149">
        <v>6</v>
      </c>
      <c r="J30" s="2"/>
    </row>
    <row r="31" spans="1:10" ht="12" customHeight="1" x14ac:dyDescent="0.2">
      <c r="A31" s="149">
        <v>7</v>
      </c>
      <c r="B31" s="271"/>
      <c r="C31" s="271"/>
      <c r="D31" s="271"/>
      <c r="E31" s="152">
        <v>7</v>
      </c>
      <c r="F31" s="276"/>
      <c r="G31" s="276"/>
      <c r="H31" s="276"/>
      <c r="I31" s="149">
        <v>7</v>
      </c>
      <c r="J31" s="2"/>
    </row>
    <row r="32" spans="1:10" ht="12" customHeight="1" x14ac:dyDescent="0.2">
      <c r="A32" s="149">
        <v>8</v>
      </c>
      <c r="B32" s="271"/>
      <c r="C32" s="271"/>
      <c r="D32" s="271"/>
      <c r="E32" s="152">
        <v>8</v>
      </c>
      <c r="F32" s="276"/>
      <c r="G32" s="276"/>
      <c r="H32" s="276"/>
      <c r="I32" s="149">
        <v>8</v>
      </c>
      <c r="J32" s="2"/>
    </row>
    <row r="33" spans="1:10" ht="12" customHeight="1" x14ac:dyDescent="0.2">
      <c r="A33" s="149">
        <v>9</v>
      </c>
      <c r="B33" s="271"/>
      <c r="C33" s="271"/>
      <c r="D33" s="271"/>
      <c r="E33" s="152">
        <v>9</v>
      </c>
      <c r="F33" s="276"/>
      <c r="G33" s="276"/>
      <c r="H33" s="276"/>
      <c r="I33" s="149">
        <v>9</v>
      </c>
      <c r="J33" s="2"/>
    </row>
    <row r="34" spans="1:10" ht="12" customHeight="1" x14ac:dyDescent="0.2">
      <c r="A34" s="149">
        <v>10</v>
      </c>
      <c r="B34" s="271"/>
      <c r="C34" s="271"/>
      <c r="D34" s="271"/>
      <c r="E34" s="152">
        <v>10</v>
      </c>
      <c r="F34" s="276"/>
      <c r="G34" s="276"/>
      <c r="H34" s="276"/>
      <c r="I34" s="149">
        <v>10</v>
      </c>
      <c r="J34" s="2"/>
    </row>
    <row r="35" spans="1:10" ht="12" customHeight="1" x14ac:dyDescent="0.2">
      <c r="A35" s="149">
        <v>11</v>
      </c>
      <c r="B35" s="271"/>
      <c r="C35" s="271"/>
      <c r="D35" s="271"/>
      <c r="E35" s="152">
        <v>11</v>
      </c>
      <c r="F35" s="276"/>
      <c r="G35" s="276"/>
      <c r="H35" s="276"/>
      <c r="I35" s="149">
        <v>11</v>
      </c>
      <c r="J35" s="2"/>
    </row>
    <row r="36" spans="1:10" ht="12" customHeight="1" x14ac:dyDescent="0.2">
      <c r="A36" s="149">
        <v>12</v>
      </c>
      <c r="B36" s="271"/>
      <c r="C36" s="271"/>
      <c r="D36" s="271"/>
      <c r="E36" s="152">
        <v>12</v>
      </c>
      <c r="F36" s="276"/>
      <c r="G36" s="276"/>
      <c r="H36" s="276"/>
      <c r="I36" s="149">
        <v>12</v>
      </c>
      <c r="J36" s="2"/>
    </row>
    <row r="37" spans="1:10" ht="12" customHeight="1" x14ac:dyDescent="0.2">
      <c r="A37" s="149">
        <v>13</v>
      </c>
      <c r="B37" s="271"/>
      <c r="C37" s="271"/>
      <c r="D37" s="271"/>
      <c r="E37" s="152">
        <v>13</v>
      </c>
      <c r="F37" s="276"/>
      <c r="G37" s="276"/>
      <c r="H37" s="276"/>
      <c r="I37" s="149">
        <v>13</v>
      </c>
      <c r="J37" s="2"/>
    </row>
    <row r="38" spans="1:10" ht="12" customHeight="1" x14ac:dyDescent="0.2">
      <c r="A38" s="149">
        <v>14</v>
      </c>
      <c r="B38" s="271"/>
      <c r="C38" s="271"/>
      <c r="D38" s="271"/>
      <c r="E38" s="152">
        <v>14</v>
      </c>
      <c r="F38" s="276"/>
      <c r="G38" s="276"/>
      <c r="H38" s="276"/>
      <c r="I38" s="149">
        <v>14</v>
      </c>
      <c r="J38" s="2"/>
    </row>
    <row r="39" spans="1:10" ht="12" customHeight="1" x14ac:dyDescent="0.2">
      <c r="A39" s="149">
        <v>15</v>
      </c>
      <c r="B39" s="271"/>
      <c r="C39" s="271"/>
      <c r="D39" s="271"/>
      <c r="E39" s="152">
        <v>15</v>
      </c>
      <c r="F39" s="276"/>
      <c r="G39" s="276"/>
      <c r="H39" s="276"/>
      <c r="I39" s="149">
        <v>15</v>
      </c>
      <c r="J39" s="2"/>
    </row>
    <row r="40" spans="1:10" ht="12" customHeight="1" thickBot="1" x14ac:dyDescent="0.25">
      <c r="A40" s="154">
        <v>16</v>
      </c>
      <c r="B40" s="386">
        <v>22195</v>
      </c>
      <c r="C40" s="386">
        <v>22195</v>
      </c>
      <c r="D40" s="386">
        <v>23957</v>
      </c>
      <c r="E40" s="197" t="s">
        <v>443</v>
      </c>
      <c r="F40" s="387"/>
      <c r="G40" s="387"/>
      <c r="H40" s="387"/>
      <c r="I40" s="154">
        <v>16</v>
      </c>
      <c r="J40" s="2"/>
    </row>
    <row r="41" spans="1:10" ht="24" customHeight="1" thickBot="1" x14ac:dyDescent="0.25">
      <c r="A41" s="174">
        <v>17</v>
      </c>
      <c r="B41" s="388">
        <f>SUM(B25:B40)</f>
        <v>22195</v>
      </c>
      <c r="C41" s="388">
        <f t="shared" ref="C41:D41" si="4">SUM(C25:C40)</f>
        <v>22195</v>
      </c>
      <c r="D41" s="388">
        <f t="shared" si="4"/>
        <v>23957</v>
      </c>
      <c r="E41" s="252" t="s">
        <v>444</v>
      </c>
      <c r="F41" s="388">
        <f>SUM(F25:F40)</f>
        <v>22000</v>
      </c>
      <c r="G41" s="388">
        <f t="shared" ref="G41" si="5">SUM(G25:G40)</f>
        <v>0</v>
      </c>
      <c r="H41" s="388">
        <f t="shared" ref="H41" si="6">SUM(H25:H40)</f>
        <v>0</v>
      </c>
      <c r="I41" s="176">
        <v>17</v>
      </c>
      <c r="J41" s="2"/>
    </row>
    <row r="42" spans="1:10" x14ac:dyDescent="0.2">
      <c r="A42" s="2"/>
      <c r="B42" s="6"/>
      <c r="C42" s="6"/>
      <c r="D42" s="6"/>
      <c r="E42" s="248"/>
      <c r="F42" s="6" t="s">
        <v>130</v>
      </c>
      <c r="G42" s="6"/>
      <c r="H42" s="443" t="s">
        <v>597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6" orientation="landscape"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topLeftCell="A46"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481</v>
      </c>
      <c r="B4" s="781"/>
      <c r="C4" s="781"/>
      <c r="D4" s="781"/>
      <c r="F4" s="781" t="s">
        <v>482</v>
      </c>
      <c r="G4" s="781"/>
      <c r="H4" s="781"/>
      <c r="I4" s="781"/>
      <c r="J4" s="2"/>
    </row>
    <row r="5" spans="1:10" x14ac:dyDescent="0.2">
      <c r="A5" s="780" t="s">
        <v>483</v>
      </c>
      <c r="B5" s="780"/>
      <c r="C5" s="780"/>
      <c r="D5" s="780"/>
      <c r="E5" s="236" t="s">
        <v>484</v>
      </c>
      <c r="F5" s="781" t="s">
        <v>449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83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307" t="s">
        <v>432</v>
      </c>
      <c r="G8" s="307" t="s">
        <v>177</v>
      </c>
      <c r="H8" s="307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368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88">
        <v>40307</v>
      </c>
      <c r="C12" s="288">
        <v>40307</v>
      </c>
      <c r="D12" s="288">
        <v>45049</v>
      </c>
      <c r="E12" s="152" t="s">
        <v>476</v>
      </c>
      <c r="F12" s="283">
        <v>40000</v>
      </c>
      <c r="G12" s="283"/>
      <c r="H12" s="283"/>
      <c r="I12" s="149">
        <v>1</v>
      </c>
      <c r="J12" s="2"/>
    </row>
    <row r="13" spans="1:10" ht="12" customHeight="1" x14ac:dyDescent="0.2">
      <c r="A13" s="149">
        <v>2</v>
      </c>
      <c r="B13" s="288"/>
      <c r="C13" s="288"/>
      <c r="D13" s="288"/>
      <c r="E13" s="152" t="s">
        <v>477</v>
      </c>
      <c r="F13" s="283"/>
      <c r="G13" s="283"/>
      <c r="H13" s="283"/>
      <c r="I13" s="149">
        <v>2</v>
      </c>
      <c r="J13" s="2"/>
    </row>
    <row r="14" spans="1:10" ht="12" customHeight="1" x14ac:dyDescent="0.2">
      <c r="A14" s="149">
        <v>3</v>
      </c>
      <c r="B14" s="288">
        <v>0</v>
      </c>
      <c r="C14" s="288">
        <v>0</v>
      </c>
      <c r="D14" s="288">
        <v>2108</v>
      </c>
      <c r="E14" s="152" t="s">
        <v>485</v>
      </c>
      <c r="F14" s="283"/>
      <c r="G14" s="283"/>
      <c r="H14" s="283"/>
      <c r="I14" s="149">
        <v>3</v>
      </c>
      <c r="J14" s="2"/>
    </row>
    <row r="15" spans="1:10" ht="12" customHeight="1" x14ac:dyDescent="0.2">
      <c r="A15" s="149">
        <v>4</v>
      </c>
      <c r="B15" s="288">
        <v>0</v>
      </c>
      <c r="C15" s="288">
        <v>0</v>
      </c>
      <c r="D15" s="288">
        <v>263</v>
      </c>
      <c r="E15" s="152" t="s">
        <v>486</v>
      </c>
      <c r="F15" s="283"/>
      <c r="G15" s="283"/>
      <c r="H15" s="283"/>
      <c r="I15" s="149">
        <v>4</v>
      </c>
      <c r="J15" s="2"/>
    </row>
    <row r="16" spans="1:10" ht="12" customHeight="1" x14ac:dyDescent="0.2">
      <c r="A16" s="149">
        <v>5</v>
      </c>
      <c r="B16" s="288"/>
      <c r="C16" s="288"/>
      <c r="D16" s="288"/>
      <c r="E16" s="152">
        <v>5</v>
      </c>
      <c r="F16" s="283"/>
      <c r="G16" s="283"/>
      <c r="H16" s="283"/>
      <c r="I16" s="149">
        <v>5</v>
      </c>
      <c r="J16" s="2"/>
    </row>
    <row r="17" spans="1:10" ht="12" customHeight="1" x14ac:dyDescent="0.2">
      <c r="A17" s="149">
        <v>6</v>
      </c>
      <c r="B17" s="288"/>
      <c r="C17" s="288"/>
      <c r="D17" s="288"/>
      <c r="E17" s="152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49">
        <v>7</v>
      </c>
      <c r="B18" s="288"/>
      <c r="C18" s="288"/>
      <c r="D18" s="288"/>
      <c r="E18" s="152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49">
        <v>8</v>
      </c>
      <c r="B19" s="288"/>
      <c r="C19" s="288"/>
      <c r="D19" s="288"/>
      <c r="E19" s="152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49">
        <v>9</v>
      </c>
      <c r="B20" s="284">
        <f>SUM(B12:B19)</f>
        <v>40307</v>
      </c>
      <c r="C20" s="284">
        <f>SUM(C12:C19)</f>
        <v>40307</v>
      </c>
      <c r="D20" s="284">
        <f t="shared" ref="D20" si="0">SUM(D12:D19)</f>
        <v>47420</v>
      </c>
      <c r="E20" s="152" t="s">
        <v>438</v>
      </c>
      <c r="F20" s="284">
        <f>SUM(F12:F19)</f>
        <v>40000</v>
      </c>
      <c r="G20" s="284">
        <f>SUM(G12:G19)</f>
        <v>0</v>
      </c>
      <c r="H20" s="284">
        <f t="shared" ref="H20" si="1">SUM(H12:H19)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88"/>
      <c r="C21" s="288"/>
      <c r="D21" s="288"/>
      <c r="E21" s="152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154">
        <v>11</v>
      </c>
      <c r="B22" s="369"/>
      <c r="C22" s="369"/>
      <c r="D22" s="369"/>
      <c r="E22" s="197" t="s">
        <v>440</v>
      </c>
      <c r="F22" s="285"/>
      <c r="G22" s="285"/>
      <c r="H22" s="285"/>
      <c r="I22" s="154">
        <v>11</v>
      </c>
      <c r="J22" s="2"/>
    </row>
    <row r="23" spans="1:10" ht="24" customHeight="1" thickBot="1" x14ac:dyDescent="0.25">
      <c r="A23" s="174">
        <v>12</v>
      </c>
      <c r="B23" s="374">
        <f>SUM(B20:B22)</f>
        <v>40307</v>
      </c>
      <c r="C23" s="374">
        <f>SUM(C20:C22)</f>
        <v>40307</v>
      </c>
      <c r="D23" s="374">
        <f t="shared" ref="D23" si="2">SUM(D20:D22)</f>
        <v>47420</v>
      </c>
      <c r="E23" s="245" t="s">
        <v>441</v>
      </c>
      <c r="F23" s="374">
        <f>SUM(F20:F22)</f>
        <v>40000</v>
      </c>
      <c r="G23" s="374">
        <f>SUM(G20:G22)</f>
        <v>0</v>
      </c>
      <c r="H23" s="374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371"/>
      <c r="C24" s="371"/>
      <c r="D24" s="371"/>
      <c r="E24" s="247" t="s">
        <v>442</v>
      </c>
      <c r="F24" s="375"/>
      <c r="G24" s="375"/>
      <c r="H24" s="375"/>
      <c r="I24" s="240"/>
      <c r="J24" s="2"/>
    </row>
    <row r="25" spans="1:10" ht="12" customHeight="1" x14ac:dyDescent="0.2">
      <c r="A25" s="149">
        <v>1</v>
      </c>
      <c r="B25" s="288"/>
      <c r="C25" s="288"/>
      <c r="D25" s="288"/>
      <c r="E25" s="152" t="s">
        <v>527</v>
      </c>
      <c r="F25" s="283">
        <v>40000</v>
      </c>
      <c r="G25" s="283"/>
      <c r="H25" s="283"/>
      <c r="I25" s="149">
        <v>1</v>
      </c>
      <c r="J25" s="2"/>
    </row>
    <row r="26" spans="1:10" ht="12" customHeight="1" x14ac:dyDescent="0.2">
      <c r="A26" s="149">
        <v>2</v>
      </c>
      <c r="B26" s="288"/>
      <c r="C26" s="288"/>
      <c r="D26" s="288"/>
      <c r="E26" s="152">
        <v>2</v>
      </c>
      <c r="F26" s="283"/>
      <c r="G26" s="283"/>
      <c r="H26" s="283"/>
      <c r="I26" s="149">
        <v>2</v>
      </c>
      <c r="J26" s="2"/>
    </row>
    <row r="27" spans="1:10" ht="12" customHeight="1" x14ac:dyDescent="0.2">
      <c r="A27" s="149">
        <v>3</v>
      </c>
      <c r="B27" s="288"/>
      <c r="C27" s="288"/>
      <c r="D27" s="288"/>
      <c r="E27" s="152">
        <v>3</v>
      </c>
      <c r="F27" s="283"/>
      <c r="G27" s="283"/>
      <c r="H27" s="283"/>
      <c r="I27" s="149">
        <v>3</v>
      </c>
      <c r="J27" s="2"/>
    </row>
    <row r="28" spans="1:10" ht="12" customHeight="1" x14ac:dyDescent="0.2">
      <c r="A28" s="149">
        <v>4</v>
      </c>
      <c r="B28" s="288"/>
      <c r="C28" s="288"/>
      <c r="D28" s="288"/>
      <c r="E28" s="152">
        <v>4</v>
      </c>
      <c r="F28" s="283"/>
      <c r="G28" s="283"/>
      <c r="H28" s="283"/>
      <c r="I28" s="149">
        <v>4</v>
      </c>
      <c r="J28" s="2"/>
    </row>
    <row r="29" spans="1:10" ht="12" customHeight="1" x14ac:dyDescent="0.2">
      <c r="A29" s="149">
        <v>5</v>
      </c>
      <c r="B29" s="288"/>
      <c r="C29" s="288"/>
      <c r="D29" s="288"/>
      <c r="E29" s="152">
        <v>5</v>
      </c>
      <c r="F29" s="283"/>
      <c r="G29" s="283"/>
      <c r="H29" s="283"/>
      <c r="I29" s="149">
        <v>5</v>
      </c>
      <c r="J29" s="2"/>
    </row>
    <row r="30" spans="1:10" ht="12" customHeight="1" x14ac:dyDescent="0.2">
      <c r="A30" s="149">
        <v>6</v>
      </c>
      <c r="B30" s="288"/>
      <c r="C30" s="288"/>
      <c r="D30" s="288"/>
      <c r="E30" s="152">
        <v>6</v>
      </c>
      <c r="F30" s="283"/>
      <c r="G30" s="283"/>
      <c r="H30" s="283"/>
      <c r="I30" s="149">
        <v>6</v>
      </c>
      <c r="J30" s="2"/>
    </row>
    <row r="31" spans="1:10" ht="12" customHeight="1" x14ac:dyDescent="0.2">
      <c r="A31" s="149">
        <v>7</v>
      </c>
      <c r="B31" s="288"/>
      <c r="C31" s="288"/>
      <c r="D31" s="288"/>
      <c r="E31" s="152">
        <v>7</v>
      </c>
      <c r="F31" s="283"/>
      <c r="G31" s="283"/>
      <c r="H31" s="283"/>
      <c r="I31" s="149">
        <v>7</v>
      </c>
      <c r="J31" s="2"/>
    </row>
    <row r="32" spans="1:10" ht="12" customHeight="1" x14ac:dyDescent="0.2">
      <c r="A32" s="149">
        <v>8</v>
      </c>
      <c r="B32" s="288"/>
      <c r="C32" s="288"/>
      <c r="D32" s="288"/>
      <c r="E32" s="152">
        <v>8</v>
      </c>
      <c r="F32" s="283"/>
      <c r="G32" s="283"/>
      <c r="H32" s="283"/>
      <c r="I32" s="149">
        <v>8</v>
      </c>
      <c r="J32" s="2"/>
    </row>
    <row r="33" spans="1:10" ht="12" customHeight="1" x14ac:dyDescent="0.2">
      <c r="A33" s="149">
        <v>9</v>
      </c>
      <c r="B33" s="288"/>
      <c r="C33" s="288"/>
      <c r="D33" s="288"/>
      <c r="E33" s="152">
        <v>9</v>
      </c>
      <c r="F33" s="283"/>
      <c r="G33" s="283"/>
      <c r="H33" s="283"/>
      <c r="I33" s="149">
        <v>9</v>
      </c>
      <c r="J33" s="2"/>
    </row>
    <row r="34" spans="1:10" ht="12" customHeight="1" x14ac:dyDescent="0.2">
      <c r="A34" s="149">
        <v>10</v>
      </c>
      <c r="B34" s="288"/>
      <c r="C34" s="288"/>
      <c r="D34" s="288"/>
      <c r="E34" s="152">
        <v>10</v>
      </c>
      <c r="F34" s="283"/>
      <c r="G34" s="283"/>
      <c r="H34" s="283"/>
      <c r="I34" s="149">
        <v>10</v>
      </c>
      <c r="J34" s="2"/>
    </row>
    <row r="35" spans="1:10" ht="12" customHeight="1" x14ac:dyDescent="0.2">
      <c r="A35" s="149">
        <v>11</v>
      </c>
      <c r="B35" s="288"/>
      <c r="C35" s="288"/>
      <c r="D35" s="288"/>
      <c r="E35" s="152">
        <v>11</v>
      </c>
      <c r="F35" s="283"/>
      <c r="G35" s="283"/>
      <c r="H35" s="283"/>
      <c r="I35" s="149">
        <v>11</v>
      </c>
      <c r="J35" s="2"/>
    </row>
    <row r="36" spans="1:10" ht="12" customHeight="1" x14ac:dyDescent="0.2">
      <c r="A36" s="149">
        <v>12</v>
      </c>
      <c r="B36" s="288"/>
      <c r="C36" s="288"/>
      <c r="D36" s="288"/>
      <c r="E36" s="152">
        <v>12</v>
      </c>
      <c r="F36" s="283"/>
      <c r="G36" s="283"/>
      <c r="H36" s="283"/>
      <c r="I36" s="149">
        <v>12</v>
      </c>
      <c r="J36" s="2"/>
    </row>
    <row r="37" spans="1:10" ht="12" customHeight="1" x14ac:dyDescent="0.2">
      <c r="A37" s="149">
        <v>13</v>
      </c>
      <c r="B37" s="288"/>
      <c r="C37" s="288"/>
      <c r="D37" s="288"/>
      <c r="E37" s="152">
        <v>13</v>
      </c>
      <c r="F37" s="283"/>
      <c r="G37" s="283"/>
      <c r="H37" s="283"/>
      <c r="I37" s="149">
        <v>13</v>
      </c>
      <c r="J37" s="2"/>
    </row>
    <row r="38" spans="1:10" ht="12" customHeight="1" x14ac:dyDescent="0.2">
      <c r="A38" s="149">
        <v>14</v>
      </c>
      <c r="B38" s="288"/>
      <c r="C38" s="288"/>
      <c r="D38" s="288"/>
      <c r="E38" s="152">
        <v>14</v>
      </c>
      <c r="F38" s="283"/>
      <c r="G38" s="283"/>
      <c r="H38" s="283"/>
      <c r="I38" s="149">
        <v>14</v>
      </c>
      <c r="J38" s="2"/>
    </row>
    <row r="39" spans="1:10" ht="12" customHeight="1" x14ac:dyDescent="0.2">
      <c r="A39" s="149">
        <v>15</v>
      </c>
      <c r="B39" s="288"/>
      <c r="C39" s="288"/>
      <c r="D39" s="288"/>
      <c r="E39" s="152">
        <v>15</v>
      </c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154">
        <v>16</v>
      </c>
      <c r="B40" s="290">
        <v>40307</v>
      </c>
      <c r="C40" s="290">
        <v>40307</v>
      </c>
      <c r="D40" s="290">
        <v>47420</v>
      </c>
      <c r="E40" s="197" t="s">
        <v>443</v>
      </c>
      <c r="F40" s="285"/>
      <c r="G40" s="285"/>
      <c r="H40" s="285"/>
      <c r="I40" s="154">
        <v>16</v>
      </c>
      <c r="J40" s="2"/>
    </row>
    <row r="41" spans="1:10" ht="24" customHeight="1" thickBot="1" x14ac:dyDescent="0.25">
      <c r="A41" s="174">
        <v>17</v>
      </c>
      <c r="B41" s="374">
        <f>SUM(B40)</f>
        <v>40307</v>
      </c>
      <c r="C41" s="374">
        <f>SUM(C40)</f>
        <v>40307</v>
      </c>
      <c r="D41" s="374">
        <f t="shared" ref="D41" si="4">SUM(D40)</f>
        <v>47420</v>
      </c>
      <c r="E41" s="245">
        <v>17</v>
      </c>
      <c r="F41" s="374">
        <f>SUM(F25:F40)</f>
        <v>40000</v>
      </c>
      <c r="G41" s="374">
        <f t="shared" ref="G41:H41" si="5">SUM(G25:G40)</f>
        <v>0</v>
      </c>
      <c r="H41" s="374">
        <f t="shared" si="5"/>
        <v>0</v>
      </c>
      <c r="I41" s="176">
        <v>17</v>
      </c>
      <c r="J41" s="2"/>
    </row>
    <row r="42" spans="1:10" x14ac:dyDescent="0.2">
      <c r="A42" s="2"/>
      <c r="B42" s="6"/>
      <c r="C42" s="6"/>
      <c r="D42" s="6"/>
      <c r="E42" s="248"/>
      <c r="F42" s="6"/>
      <c r="G42" s="6"/>
      <c r="H42" s="376" t="s">
        <v>598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5" orientation="landscape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topLeftCell="A19"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456</v>
      </c>
      <c r="B4" s="781"/>
      <c r="C4" s="781"/>
      <c r="D4" s="781"/>
      <c r="F4" s="781" t="s">
        <v>457</v>
      </c>
      <c r="G4" s="781"/>
      <c r="H4" s="781"/>
      <c r="I4" s="781"/>
      <c r="J4" s="2"/>
    </row>
    <row r="5" spans="1:10" x14ac:dyDescent="0.2">
      <c r="A5" s="780" t="s">
        <v>458</v>
      </c>
      <c r="B5" s="780"/>
      <c r="C5" s="780"/>
      <c r="D5" s="780"/>
      <c r="E5" s="440" t="s">
        <v>579</v>
      </c>
      <c r="F5" s="781" t="s">
        <v>449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01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269" t="s">
        <v>432</v>
      </c>
      <c r="G8" s="269" t="s">
        <v>177</v>
      </c>
      <c r="H8" s="269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257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99"/>
      <c r="B12" s="288"/>
      <c r="C12" s="288"/>
      <c r="D12" s="288"/>
      <c r="E12" s="152" t="s">
        <v>434</v>
      </c>
      <c r="F12" s="283"/>
      <c r="G12" s="283"/>
      <c r="H12" s="283"/>
      <c r="I12" s="149">
        <v>1</v>
      </c>
      <c r="J12" s="2"/>
    </row>
    <row r="13" spans="1:10" ht="12" customHeight="1" x14ac:dyDescent="0.2">
      <c r="A13" s="199"/>
      <c r="B13" s="288">
        <v>495132</v>
      </c>
      <c r="C13" s="288">
        <v>499379</v>
      </c>
      <c r="D13" s="288">
        <v>537123</v>
      </c>
      <c r="E13" s="152" t="s">
        <v>435</v>
      </c>
      <c r="F13" s="283">
        <v>539000</v>
      </c>
      <c r="G13" s="283"/>
      <c r="H13" s="283"/>
      <c r="I13" s="149">
        <v>2</v>
      </c>
      <c r="J13" s="2"/>
    </row>
    <row r="14" spans="1:10" ht="12" customHeight="1" x14ac:dyDescent="0.2">
      <c r="A14" s="199"/>
      <c r="B14" s="288"/>
      <c r="C14" s="288"/>
      <c r="D14" s="288"/>
      <c r="E14" s="152" t="s">
        <v>436</v>
      </c>
      <c r="F14" s="283"/>
      <c r="G14" s="283"/>
      <c r="H14" s="283"/>
      <c r="I14" s="149">
        <v>3</v>
      </c>
      <c r="J14" s="2"/>
    </row>
    <row r="15" spans="1:10" ht="12" customHeight="1" x14ac:dyDescent="0.2">
      <c r="A15" s="199"/>
      <c r="B15" s="288">
        <v>4247</v>
      </c>
      <c r="C15" s="288">
        <v>369</v>
      </c>
      <c r="D15" s="288">
        <v>2000</v>
      </c>
      <c r="E15" s="152" t="s">
        <v>301</v>
      </c>
      <c r="F15" s="283">
        <v>2000</v>
      </c>
      <c r="G15" s="283"/>
      <c r="H15" s="283"/>
      <c r="I15" s="149">
        <v>4</v>
      </c>
      <c r="J15" s="2"/>
    </row>
    <row r="16" spans="1:10" ht="12" customHeight="1" x14ac:dyDescent="0.2">
      <c r="A16" s="199"/>
      <c r="B16" s="288">
        <v>0</v>
      </c>
      <c r="C16" s="288"/>
      <c r="D16" s="288">
        <v>40000</v>
      </c>
      <c r="E16" s="152" t="s">
        <v>437</v>
      </c>
      <c r="F16" s="283">
        <v>40000</v>
      </c>
      <c r="G16" s="283"/>
      <c r="H16" s="283"/>
      <c r="I16" s="149">
        <v>5</v>
      </c>
      <c r="J16" s="2"/>
    </row>
    <row r="17" spans="1:10" ht="12" customHeight="1" x14ac:dyDescent="0.2">
      <c r="A17" s="199"/>
      <c r="B17" s="288"/>
      <c r="C17" s="288"/>
      <c r="D17" s="288"/>
      <c r="E17" s="152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99"/>
      <c r="B18" s="288"/>
      <c r="C18" s="288"/>
      <c r="D18" s="288"/>
      <c r="E18" s="152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99"/>
      <c r="B19" s="288"/>
      <c r="C19" s="288"/>
      <c r="D19" s="288"/>
      <c r="E19" s="152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99"/>
      <c r="B20" s="284">
        <f>SUM(B13:B19)</f>
        <v>499379</v>
      </c>
      <c r="C20" s="284">
        <f>SUM(C13:C19)</f>
        <v>499748</v>
      </c>
      <c r="D20" s="284">
        <f t="shared" ref="D20" si="0">SUM(D13:D19)</f>
        <v>579123</v>
      </c>
      <c r="E20" s="152" t="s">
        <v>438</v>
      </c>
      <c r="F20" s="284">
        <f>SUM(F13:F19)</f>
        <v>581000</v>
      </c>
      <c r="G20" s="284">
        <f>SUM(G13:G19)</f>
        <v>0</v>
      </c>
      <c r="H20" s="284">
        <f t="shared" ref="H20" si="1">SUM(H13:H19)</f>
        <v>0</v>
      </c>
      <c r="I20" s="149">
        <v>9</v>
      </c>
      <c r="J20" s="2"/>
    </row>
    <row r="21" spans="1:10" ht="12" customHeight="1" x14ac:dyDescent="0.2">
      <c r="A21" s="199"/>
      <c r="B21" s="288"/>
      <c r="C21" s="288"/>
      <c r="D21" s="288"/>
      <c r="E21" s="152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243"/>
      <c r="B22" s="369"/>
      <c r="C22" s="369"/>
      <c r="D22" s="369"/>
      <c r="E22" s="197" t="s">
        <v>440</v>
      </c>
      <c r="F22" s="285"/>
      <c r="G22" s="285"/>
      <c r="H22" s="285"/>
      <c r="I22" s="154">
        <v>11</v>
      </c>
      <c r="J22" s="2"/>
    </row>
    <row r="23" spans="1:10" ht="24" customHeight="1" thickBot="1" x14ac:dyDescent="0.25">
      <c r="A23" s="244"/>
      <c r="B23" s="374">
        <f>SUM(B20:B22)</f>
        <v>499379</v>
      </c>
      <c r="C23" s="374">
        <f>SUM(C20:C22)</f>
        <v>499748</v>
      </c>
      <c r="D23" s="374">
        <f t="shared" ref="D23" si="2">SUM(D20:D22)</f>
        <v>579123</v>
      </c>
      <c r="E23" s="245" t="s">
        <v>441</v>
      </c>
      <c r="F23" s="374">
        <f>SUM(F20:F22)</f>
        <v>581000</v>
      </c>
      <c r="G23" s="374">
        <f>SUM(G20:G22)</f>
        <v>0</v>
      </c>
      <c r="H23" s="374">
        <f t="shared" ref="H23" si="3">SUM(H20:H22)</f>
        <v>0</v>
      </c>
      <c r="I23" s="176">
        <v>12</v>
      </c>
      <c r="J23" s="2"/>
    </row>
    <row r="24" spans="1:10" ht="12" customHeight="1" x14ac:dyDescent="0.2">
      <c r="A24" s="246"/>
      <c r="B24" s="371"/>
      <c r="C24" s="371"/>
      <c r="D24" s="371"/>
      <c r="E24" s="247" t="s">
        <v>442</v>
      </c>
      <c r="F24" s="375"/>
      <c r="G24" s="375"/>
      <c r="H24" s="375"/>
      <c r="I24" s="240"/>
      <c r="J24" s="2"/>
    </row>
    <row r="25" spans="1:10" ht="12" customHeight="1" x14ac:dyDescent="0.2">
      <c r="A25" s="199"/>
      <c r="B25" s="288"/>
      <c r="C25" s="288"/>
      <c r="D25" s="288"/>
      <c r="E25" s="152"/>
      <c r="F25" s="283"/>
      <c r="G25" s="283"/>
      <c r="H25" s="283"/>
      <c r="I25" s="149">
        <v>1</v>
      </c>
      <c r="J25" s="2"/>
    </row>
    <row r="26" spans="1:10" ht="12" customHeight="1" x14ac:dyDescent="0.2">
      <c r="A26" s="199"/>
      <c r="B26" s="288"/>
      <c r="C26" s="288">
        <v>369</v>
      </c>
      <c r="D26" s="288">
        <v>0</v>
      </c>
      <c r="E26" s="152" t="s">
        <v>509</v>
      </c>
      <c r="F26" s="283">
        <v>581000</v>
      </c>
      <c r="G26" s="283"/>
      <c r="H26" s="283"/>
      <c r="I26" s="149">
        <v>2</v>
      </c>
      <c r="J26" s="2"/>
    </row>
    <row r="27" spans="1:10" ht="12" customHeight="1" x14ac:dyDescent="0.2">
      <c r="A27" s="199"/>
      <c r="B27" s="288"/>
      <c r="C27" s="288"/>
      <c r="D27" s="288"/>
      <c r="E27" s="152">
        <v>3</v>
      </c>
      <c r="F27" s="283"/>
      <c r="G27" s="283"/>
      <c r="H27" s="283"/>
      <c r="I27" s="149">
        <v>3</v>
      </c>
      <c r="J27" s="2"/>
    </row>
    <row r="28" spans="1:10" ht="12" customHeight="1" x14ac:dyDescent="0.2">
      <c r="A28" s="199"/>
      <c r="B28" s="288"/>
      <c r="C28" s="288"/>
      <c r="D28" s="288"/>
      <c r="E28" s="152">
        <v>4</v>
      </c>
      <c r="F28" s="283"/>
      <c r="G28" s="283"/>
      <c r="H28" s="283"/>
      <c r="I28" s="149">
        <v>4</v>
      </c>
      <c r="J28" s="2"/>
    </row>
    <row r="29" spans="1:10" ht="12" customHeight="1" x14ac:dyDescent="0.2">
      <c r="A29" s="199"/>
      <c r="B29" s="288"/>
      <c r="C29" s="288"/>
      <c r="D29" s="288"/>
      <c r="E29" s="152">
        <v>5</v>
      </c>
      <c r="F29" s="283"/>
      <c r="G29" s="283"/>
      <c r="H29" s="283"/>
      <c r="I29" s="149">
        <v>5</v>
      </c>
      <c r="J29" s="2"/>
    </row>
    <row r="30" spans="1:10" ht="12" customHeight="1" x14ac:dyDescent="0.2">
      <c r="A30" s="199"/>
      <c r="B30" s="288"/>
      <c r="C30" s="288"/>
      <c r="D30" s="288"/>
      <c r="E30" s="152">
        <v>6</v>
      </c>
      <c r="F30" s="283"/>
      <c r="G30" s="283"/>
      <c r="H30" s="283"/>
      <c r="I30" s="149">
        <v>6</v>
      </c>
      <c r="J30" s="2"/>
    </row>
    <row r="31" spans="1:10" ht="12" customHeight="1" x14ac:dyDescent="0.2">
      <c r="A31" s="199"/>
      <c r="B31" s="288"/>
      <c r="C31" s="288"/>
      <c r="D31" s="288"/>
      <c r="E31" s="152">
        <v>7</v>
      </c>
      <c r="F31" s="283"/>
      <c r="G31" s="283"/>
      <c r="H31" s="283"/>
      <c r="I31" s="149">
        <v>7</v>
      </c>
      <c r="J31" s="2"/>
    </row>
    <row r="32" spans="1:10" ht="12" customHeight="1" x14ac:dyDescent="0.2">
      <c r="A32" s="199"/>
      <c r="B32" s="288"/>
      <c r="C32" s="288"/>
      <c r="D32" s="288"/>
      <c r="E32" s="152">
        <v>8</v>
      </c>
      <c r="F32" s="283"/>
      <c r="G32" s="283"/>
      <c r="H32" s="283"/>
      <c r="I32" s="149">
        <v>8</v>
      </c>
      <c r="J32" s="2"/>
    </row>
    <row r="33" spans="1:10" ht="12" customHeight="1" x14ac:dyDescent="0.2">
      <c r="A33" s="199"/>
      <c r="B33" s="288"/>
      <c r="C33" s="288"/>
      <c r="D33" s="288"/>
      <c r="E33" s="152">
        <v>9</v>
      </c>
      <c r="F33" s="283"/>
      <c r="G33" s="283"/>
      <c r="H33" s="283"/>
      <c r="I33" s="149">
        <v>9</v>
      </c>
      <c r="J33" s="2"/>
    </row>
    <row r="34" spans="1:10" ht="12" customHeight="1" x14ac:dyDescent="0.2">
      <c r="A34" s="199"/>
      <c r="B34" s="288"/>
      <c r="C34" s="288"/>
      <c r="D34" s="288"/>
      <c r="E34" s="152">
        <v>10</v>
      </c>
      <c r="F34" s="283"/>
      <c r="G34" s="283"/>
      <c r="H34" s="283"/>
      <c r="I34" s="149">
        <v>10</v>
      </c>
      <c r="J34" s="2"/>
    </row>
    <row r="35" spans="1:10" ht="12" customHeight="1" x14ac:dyDescent="0.2">
      <c r="A35" s="199"/>
      <c r="B35" s="288"/>
      <c r="C35" s="288"/>
      <c r="D35" s="288"/>
      <c r="E35" s="152">
        <v>11</v>
      </c>
      <c r="F35" s="283"/>
      <c r="G35" s="283"/>
      <c r="H35" s="283"/>
      <c r="I35" s="149">
        <v>11</v>
      </c>
      <c r="J35" s="2"/>
    </row>
    <row r="36" spans="1:10" ht="12" customHeight="1" x14ac:dyDescent="0.2">
      <c r="A36" s="199"/>
      <c r="B36" s="288"/>
      <c r="C36" s="288"/>
      <c r="D36" s="288"/>
      <c r="E36" s="152">
        <v>12</v>
      </c>
      <c r="F36" s="283"/>
      <c r="G36" s="283"/>
      <c r="H36" s="283"/>
      <c r="I36" s="149">
        <v>12</v>
      </c>
      <c r="J36" s="2"/>
    </row>
    <row r="37" spans="1:10" ht="12" customHeight="1" x14ac:dyDescent="0.2">
      <c r="A37" s="199"/>
      <c r="B37" s="288"/>
      <c r="C37" s="288"/>
      <c r="D37" s="288"/>
      <c r="E37" s="152">
        <v>13</v>
      </c>
      <c r="F37" s="283"/>
      <c r="G37" s="283"/>
      <c r="H37" s="283"/>
      <c r="I37" s="149">
        <v>13</v>
      </c>
      <c r="J37" s="2"/>
    </row>
    <row r="38" spans="1:10" ht="12" customHeight="1" x14ac:dyDescent="0.2">
      <c r="A38" s="199"/>
      <c r="B38" s="288"/>
      <c r="C38" s="288"/>
      <c r="D38" s="288"/>
      <c r="E38" s="152">
        <v>14</v>
      </c>
      <c r="F38" s="283"/>
      <c r="G38" s="283"/>
      <c r="H38" s="283"/>
      <c r="I38" s="149">
        <v>14</v>
      </c>
      <c r="J38" s="2"/>
    </row>
    <row r="39" spans="1:10" ht="12" customHeight="1" x14ac:dyDescent="0.2">
      <c r="A39" s="199"/>
      <c r="B39" s="288"/>
      <c r="C39" s="288"/>
      <c r="D39" s="288"/>
      <c r="E39" s="152">
        <v>15</v>
      </c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201"/>
      <c r="B40" s="290"/>
      <c r="C40" s="290">
        <v>499379</v>
      </c>
      <c r="D40" s="290">
        <v>579123</v>
      </c>
      <c r="E40" s="197" t="s">
        <v>443</v>
      </c>
      <c r="F40" s="285"/>
      <c r="G40" s="285"/>
      <c r="H40" s="285"/>
      <c r="I40" s="154">
        <v>16</v>
      </c>
      <c r="J40" s="2"/>
    </row>
    <row r="41" spans="1:10" ht="24" customHeight="1" thickBot="1" x14ac:dyDescent="0.25">
      <c r="A41" s="174"/>
      <c r="B41" s="374">
        <f>SUM(B26:B40)</f>
        <v>0</v>
      </c>
      <c r="C41" s="374">
        <f>SUM(C26:C40)</f>
        <v>499748</v>
      </c>
      <c r="D41" s="374">
        <f>SUM(D26:D40)</f>
        <v>579123</v>
      </c>
      <c r="E41" s="245" t="s">
        <v>444</v>
      </c>
      <c r="F41" s="374">
        <f>SUM(F26:F40)</f>
        <v>581000</v>
      </c>
      <c r="G41" s="374">
        <f t="shared" ref="G41:H41" si="4">SUM(G26:G40)</f>
        <v>0</v>
      </c>
      <c r="H41" s="374">
        <f t="shared" si="4"/>
        <v>0</v>
      </c>
      <c r="I41" s="176">
        <v>17</v>
      </c>
      <c r="J41" s="2"/>
    </row>
    <row r="42" spans="1:10" x14ac:dyDescent="0.2">
      <c r="A42" s="2"/>
      <c r="B42" s="6"/>
      <c r="C42" s="6"/>
      <c r="D42" s="6"/>
      <c r="E42" s="248"/>
      <c r="F42" s="6"/>
      <c r="G42" s="6"/>
      <c r="H42" s="444" t="s">
        <v>599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5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3"/>
  <sheetViews>
    <sheetView workbookViewId="0">
      <selection activeCell="B9" sqref="B9:B10"/>
    </sheetView>
  </sheetViews>
  <sheetFormatPr defaultColWidth="8.85546875" defaultRowHeight="12.75" x14ac:dyDescent="0.2"/>
  <cols>
    <col min="1" max="1" width="2.85546875" customWidth="1"/>
    <col min="2" max="2" width="14" style="3" customWidth="1"/>
    <col min="3" max="3" width="13.85546875" style="3" customWidth="1"/>
    <col min="4" max="4" width="14" style="3" customWidth="1"/>
    <col min="5" max="5" width="40.85546875" customWidth="1"/>
    <col min="6" max="7" width="14" style="3" customWidth="1"/>
    <col min="8" max="8" width="13.85546875" style="3" customWidth="1"/>
    <col min="9" max="9" width="3.42578125" customWidth="1"/>
    <col min="10" max="10" width="4.140625" customWidth="1"/>
    <col min="11" max="11" width="84.28515625" customWidth="1"/>
  </cols>
  <sheetData>
    <row r="1" spans="1:10" ht="15" x14ac:dyDescent="0.25">
      <c r="A1" s="784" t="s">
        <v>420</v>
      </c>
      <c r="B1" s="785"/>
      <c r="C1" s="367"/>
      <c r="D1" s="367"/>
      <c r="I1" t="s">
        <v>47</v>
      </c>
      <c r="J1" s="2"/>
    </row>
    <row r="2" spans="1:10" ht="15" x14ac:dyDescent="0.25">
      <c r="A2" s="784" t="s">
        <v>421</v>
      </c>
      <c r="B2" s="785"/>
      <c r="C2" s="367"/>
      <c r="D2" s="367"/>
      <c r="E2" s="235" t="s">
        <v>422</v>
      </c>
      <c r="F2" s="781" t="s">
        <v>423</v>
      </c>
      <c r="G2" s="785"/>
      <c r="H2" s="785"/>
      <c r="I2" s="785"/>
      <c r="J2" s="2"/>
    </row>
    <row r="3" spans="1:10" ht="15" x14ac:dyDescent="0.25">
      <c r="A3" s="781" t="s">
        <v>424</v>
      </c>
      <c r="B3" s="781"/>
      <c r="C3" s="781"/>
      <c r="D3" s="781"/>
      <c r="E3" s="235" t="s">
        <v>289</v>
      </c>
      <c r="F3" s="781" t="s">
        <v>425</v>
      </c>
      <c r="G3" s="781"/>
      <c r="H3" s="781"/>
      <c r="I3" s="781"/>
      <c r="J3" s="2"/>
    </row>
    <row r="4" spans="1:10" x14ac:dyDescent="0.2">
      <c r="A4" s="781" t="s">
        <v>459</v>
      </c>
      <c r="B4" s="781"/>
      <c r="C4" s="781"/>
      <c r="D4" s="781"/>
      <c r="F4" s="781" t="s">
        <v>427</v>
      </c>
      <c r="G4" s="781"/>
      <c r="H4" s="781"/>
      <c r="I4" s="781"/>
      <c r="J4" s="2"/>
    </row>
    <row r="5" spans="1:10" x14ac:dyDescent="0.2">
      <c r="A5" s="780" t="s">
        <v>460</v>
      </c>
      <c r="B5" s="780"/>
      <c r="C5" s="780"/>
      <c r="D5" s="780"/>
      <c r="E5" s="249" t="s">
        <v>461</v>
      </c>
      <c r="F5" s="781" t="s">
        <v>449</v>
      </c>
      <c r="G5" s="781"/>
      <c r="H5" s="781"/>
      <c r="I5" s="781"/>
      <c r="J5" s="2"/>
    </row>
    <row r="6" spans="1:10" x14ac:dyDescent="0.2">
      <c r="A6" s="782"/>
      <c r="B6" s="782"/>
      <c r="C6" s="782"/>
      <c r="D6" s="782"/>
      <c r="E6" s="237"/>
      <c r="F6" s="676"/>
      <c r="G6" s="676"/>
      <c r="H6" s="676"/>
      <c r="I6" s="676"/>
      <c r="J6" s="2"/>
    </row>
    <row r="7" spans="1:10" ht="12" customHeight="1" x14ac:dyDescent="0.2">
      <c r="A7" s="596"/>
      <c r="B7" s="783" t="s">
        <v>140</v>
      </c>
      <c r="C7" s="654"/>
      <c r="D7" s="655"/>
      <c r="E7" s="238"/>
      <c r="F7" s="783" t="s">
        <v>506</v>
      </c>
      <c r="G7" s="654"/>
      <c r="H7" s="655"/>
      <c r="I7" s="596"/>
      <c r="J7" s="2"/>
    </row>
    <row r="8" spans="1:10" ht="12" customHeight="1" x14ac:dyDescent="0.2">
      <c r="A8" s="597"/>
      <c r="B8" s="599" t="s">
        <v>142</v>
      </c>
      <c r="C8" s="600"/>
      <c r="D8" s="601" t="s">
        <v>502</v>
      </c>
      <c r="E8" s="239" t="s">
        <v>431</v>
      </c>
      <c r="F8" s="269" t="s">
        <v>432</v>
      </c>
      <c r="G8" s="269" t="s">
        <v>177</v>
      </c>
      <c r="H8" s="269" t="s">
        <v>178</v>
      </c>
      <c r="I8" s="597"/>
      <c r="J8" s="2"/>
    </row>
    <row r="9" spans="1:10" ht="12" customHeight="1" x14ac:dyDescent="0.2">
      <c r="A9" s="597"/>
      <c r="B9" s="604" t="s">
        <v>500</v>
      </c>
      <c r="C9" s="601" t="s">
        <v>501</v>
      </c>
      <c r="D9" s="602"/>
      <c r="E9" s="239" t="s">
        <v>289</v>
      </c>
      <c r="F9" s="372" t="s">
        <v>179</v>
      </c>
      <c r="G9" s="372" t="s">
        <v>180</v>
      </c>
      <c r="H9" s="372" t="s">
        <v>181</v>
      </c>
      <c r="I9" s="597"/>
      <c r="J9" s="2"/>
    </row>
    <row r="10" spans="1:10" ht="12" customHeight="1" x14ac:dyDescent="0.2">
      <c r="A10" s="598"/>
      <c r="B10" s="605"/>
      <c r="C10" s="602"/>
      <c r="D10" s="602"/>
      <c r="E10" s="240"/>
      <c r="F10" s="373"/>
      <c r="G10" s="373"/>
      <c r="H10" s="373"/>
      <c r="I10" s="598"/>
      <c r="J10" s="2"/>
    </row>
    <row r="11" spans="1:10" ht="12" customHeight="1" x14ac:dyDescent="0.2">
      <c r="A11" s="241"/>
      <c r="B11" s="368"/>
      <c r="C11" s="368"/>
      <c r="D11" s="257"/>
      <c r="E11" s="242" t="s">
        <v>433</v>
      </c>
      <c r="F11" s="283"/>
      <c r="G11" s="283"/>
      <c r="H11" s="283"/>
      <c r="I11" s="241"/>
      <c r="J11" s="2"/>
    </row>
    <row r="12" spans="1:10" ht="12" customHeight="1" x14ac:dyDescent="0.2">
      <c r="A12" s="149">
        <v>1</v>
      </c>
      <c r="B12" s="288"/>
      <c r="C12" s="288"/>
      <c r="D12" s="288"/>
      <c r="E12" s="152" t="s">
        <v>434</v>
      </c>
      <c r="F12" s="283"/>
      <c r="G12" s="283"/>
      <c r="H12" s="283"/>
      <c r="I12" s="149">
        <v>1</v>
      </c>
      <c r="J12" s="2"/>
    </row>
    <row r="13" spans="1:10" ht="12" customHeight="1" x14ac:dyDescent="0.2">
      <c r="A13" s="149">
        <v>2</v>
      </c>
      <c r="B13" s="288">
        <v>246067</v>
      </c>
      <c r="C13" s="288">
        <v>248072</v>
      </c>
      <c r="D13" s="288">
        <v>243610</v>
      </c>
      <c r="E13" s="152" t="s">
        <v>435</v>
      </c>
      <c r="F13" s="283">
        <v>248000</v>
      </c>
      <c r="G13" s="283"/>
      <c r="H13" s="283"/>
      <c r="I13" s="149">
        <v>2</v>
      </c>
      <c r="J13" s="2"/>
    </row>
    <row r="14" spans="1:10" ht="12" customHeight="1" x14ac:dyDescent="0.2">
      <c r="A14" s="149">
        <v>3</v>
      </c>
      <c r="B14" s="288"/>
      <c r="C14" s="288"/>
      <c r="D14" s="288"/>
      <c r="E14" s="152" t="s">
        <v>436</v>
      </c>
      <c r="F14" s="283"/>
      <c r="G14" s="283"/>
      <c r="H14" s="283"/>
      <c r="I14" s="149">
        <v>3</v>
      </c>
      <c r="J14" s="2"/>
    </row>
    <row r="15" spans="1:10" ht="12" customHeight="1" x14ac:dyDescent="0.2">
      <c r="A15" s="149">
        <v>4</v>
      </c>
      <c r="B15" s="288">
        <v>2005</v>
      </c>
      <c r="C15" s="288">
        <v>174</v>
      </c>
      <c r="D15" s="288">
        <v>800</v>
      </c>
      <c r="E15" s="152" t="s">
        <v>301</v>
      </c>
      <c r="F15" s="283"/>
      <c r="G15" s="283"/>
      <c r="H15" s="283"/>
      <c r="I15" s="149">
        <v>4</v>
      </c>
      <c r="J15" s="2"/>
    </row>
    <row r="16" spans="1:10" ht="12" customHeight="1" x14ac:dyDescent="0.2">
      <c r="A16" s="149">
        <v>5</v>
      </c>
      <c r="B16" s="288">
        <v>0</v>
      </c>
      <c r="C16" s="288">
        <v>0</v>
      </c>
      <c r="D16" s="288">
        <v>0</v>
      </c>
      <c r="E16" s="152" t="s">
        <v>437</v>
      </c>
      <c r="F16" s="283"/>
      <c r="G16" s="283"/>
      <c r="H16" s="283"/>
      <c r="I16" s="149">
        <v>5</v>
      </c>
      <c r="J16" s="2"/>
    </row>
    <row r="17" spans="1:10" ht="12" customHeight="1" x14ac:dyDescent="0.2">
      <c r="A17" s="149">
        <v>6</v>
      </c>
      <c r="B17" s="288"/>
      <c r="C17" s="288"/>
      <c r="D17" s="288"/>
      <c r="E17" s="152">
        <v>6</v>
      </c>
      <c r="F17" s="283"/>
      <c r="G17" s="283"/>
      <c r="H17" s="283"/>
      <c r="I17" s="149">
        <v>6</v>
      </c>
      <c r="J17" s="2"/>
    </row>
    <row r="18" spans="1:10" ht="12" customHeight="1" x14ac:dyDescent="0.2">
      <c r="A18" s="149">
        <v>7</v>
      </c>
      <c r="B18" s="288"/>
      <c r="C18" s="288"/>
      <c r="D18" s="288"/>
      <c r="E18" s="152">
        <v>7</v>
      </c>
      <c r="F18" s="283"/>
      <c r="G18" s="283"/>
      <c r="H18" s="283"/>
      <c r="I18" s="149">
        <v>7</v>
      </c>
      <c r="J18" s="2"/>
    </row>
    <row r="19" spans="1:10" ht="12" customHeight="1" x14ac:dyDescent="0.2">
      <c r="A19" s="149">
        <v>8</v>
      </c>
      <c r="B19" s="288"/>
      <c r="C19" s="288"/>
      <c r="D19" s="288"/>
      <c r="E19" s="152">
        <v>8</v>
      </c>
      <c r="F19" s="283"/>
      <c r="G19" s="283"/>
      <c r="H19" s="283"/>
      <c r="I19" s="149">
        <v>8</v>
      </c>
      <c r="J19" s="2"/>
    </row>
    <row r="20" spans="1:10" ht="12" customHeight="1" x14ac:dyDescent="0.2">
      <c r="A20" s="149">
        <v>9</v>
      </c>
      <c r="B20" s="284">
        <f>SUM(B13:B19)</f>
        <v>248072</v>
      </c>
      <c r="C20" s="284">
        <f>SUM(C13:C19)</f>
        <v>248246</v>
      </c>
      <c r="D20" s="284">
        <f t="shared" ref="D20" si="0">SUM(D13:D19)</f>
        <v>244410</v>
      </c>
      <c r="E20" s="152" t="s">
        <v>438</v>
      </c>
      <c r="F20" s="284">
        <f>SUM(F13:F19)</f>
        <v>248000</v>
      </c>
      <c r="G20" s="284">
        <f>SUM(G13:G19)</f>
        <v>0</v>
      </c>
      <c r="H20" s="284">
        <f t="shared" ref="H20" si="1">SUM(H13:H19)</f>
        <v>0</v>
      </c>
      <c r="I20" s="149">
        <v>9</v>
      </c>
      <c r="J20" s="2"/>
    </row>
    <row r="21" spans="1:10" ht="12" customHeight="1" x14ac:dyDescent="0.2">
      <c r="A21" s="149">
        <v>10</v>
      </c>
      <c r="B21" s="288"/>
      <c r="C21" s="288"/>
      <c r="D21" s="288"/>
      <c r="E21" s="152" t="s">
        <v>439</v>
      </c>
      <c r="F21" s="283"/>
      <c r="G21" s="283"/>
      <c r="H21" s="283"/>
      <c r="I21" s="149">
        <v>10</v>
      </c>
      <c r="J21" s="2"/>
    </row>
    <row r="22" spans="1:10" ht="12" customHeight="1" thickBot="1" x14ac:dyDescent="0.25">
      <c r="A22" s="154">
        <v>11</v>
      </c>
      <c r="B22" s="288"/>
      <c r="C22" s="288"/>
      <c r="D22" s="288"/>
      <c r="E22" s="197" t="s">
        <v>440</v>
      </c>
      <c r="F22" s="283"/>
      <c r="G22" s="283"/>
      <c r="H22" s="283"/>
      <c r="I22" s="154">
        <v>11</v>
      </c>
      <c r="J22" s="2"/>
    </row>
    <row r="23" spans="1:10" ht="24" customHeight="1" thickBot="1" x14ac:dyDescent="0.25">
      <c r="A23" s="174">
        <v>12</v>
      </c>
      <c r="B23" s="284">
        <f>SUM(B20:B22)</f>
        <v>248072</v>
      </c>
      <c r="C23" s="284">
        <f>SUM(C20:C22)</f>
        <v>248246</v>
      </c>
      <c r="D23" s="284">
        <f t="shared" ref="D23" si="2">SUM(D20:D22)</f>
        <v>244410</v>
      </c>
      <c r="E23" s="245" t="s">
        <v>441</v>
      </c>
      <c r="F23" s="284">
        <f>SUM(F20:F22)</f>
        <v>248000</v>
      </c>
      <c r="G23" s="284">
        <f>SUM(G20:G22)</f>
        <v>0</v>
      </c>
      <c r="H23" s="284">
        <f t="shared" ref="H23" si="3">SUM(H20:H22)</f>
        <v>0</v>
      </c>
      <c r="I23" s="176">
        <v>12</v>
      </c>
      <c r="J23" s="2"/>
    </row>
    <row r="24" spans="1:10" ht="12" customHeight="1" x14ac:dyDescent="0.2">
      <c r="A24" s="240"/>
      <c r="B24" s="288"/>
      <c r="C24" s="288"/>
      <c r="D24" s="288"/>
      <c r="E24" s="247" t="s">
        <v>442</v>
      </c>
      <c r="F24" s="283"/>
      <c r="G24" s="283"/>
      <c r="H24" s="283"/>
      <c r="I24" s="240"/>
      <c r="J24" s="2"/>
    </row>
    <row r="25" spans="1:10" ht="12" customHeight="1" x14ac:dyDescent="0.2">
      <c r="A25" s="149">
        <v>1</v>
      </c>
      <c r="B25" s="288"/>
      <c r="C25" s="288"/>
      <c r="D25" s="288"/>
      <c r="E25" s="152" t="s">
        <v>527</v>
      </c>
      <c r="F25" s="283">
        <v>248000</v>
      </c>
      <c r="G25" s="283"/>
      <c r="H25" s="283"/>
      <c r="I25" s="149">
        <v>1</v>
      </c>
      <c r="J25" s="2"/>
    </row>
    <row r="26" spans="1:10" ht="12" customHeight="1" x14ac:dyDescent="0.2">
      <c r="A26" s="149">
        <v>2</v>
      </c>
      <c r="B26" s="288"/>
      <c r="C26" s="288"/>
      <c r="D26" s="288"/>
      <c r="E26" s="152">
        <v>2</v>
      </c>
      <c r="F26" s="283"/>
      <c r="G26" s="283"/>
      <c r="H26" s="283"/>
      <c r="I26" s="149">
        <v>2</v>
      </c>
      <c r="J26" s="2"/>
    </row>
    <row r="27" spans="1:10" ht="12" customHeight="1" x14ac:dyDescent="0.2">
      <c r="A27" s="149">
        <v>3</v>
      </c>
      <c r="B27" s="288"/>
      <c r="C27" s="288"/>
      <c r="D27" s="288"/>
      <c r="E27" s="152">
        <v>3</v>
      </c>
      <c r="F27" s="283"/>
      <c r="G27" s="283"/>
      <c r="H27" s="283"/>
      <c r="I27" s="149">
        <v>3</v>
      </c>
      <c r="J27" s="2"/>
    </row>
    <row r="28" spans="1:10" ht="12" customHeight="1" x14ac:dyDescent="0.2">
      <c r="A28" s="149">
        <v>4</v>
      </c>
      <c r="B28" s="288"/>
      <c r="C28" s="288"/>
      <c r="D28" s="288"/>
      <c r="E28" s="152">
        <v>4</v>
      </c>
      <c r="F28" s="283"/>
      <c r="G28" s="283"/>
      <c r="H28" s="283"/>
      <c r="I28" s="149">
        <v>4</v>
      </c>
      <c r="J28" s="2"/>
    </row>
    <row r="29" spans="1:10" ht="12" customHeight="1" x14ac:dyDescent="0.2">
      <c r="A29" s="149">
        <v>5</v>
      </c>
      <c r="B29" s="288"/>
      <c r="C29" s="288"/>
      <c r="D29" s="288"/>
      <c r="E29" s="152">
        <v>5</v>
      </c>
      <c r="F29" s="283"/>
      <c r="G29" s="283"/>
      <c r="H29" s="283"/>
      <c r="I29" s="149">
        <v>5</v>
      </c>
      <c r="J29" s="2"/>
    </row>
    <row r="30" spans="1:10" ht="12" customHeight="1" x14ac:dyDescent="0.2">
      <c r="A30" s="149">
        <v>6</v>
      </c>
      <c r="B30" s="288"/>
      <c r="C30" s="288"/>
      <c r="D30" s="288"/>
      <c r="E30" s="152">
        <v>6</v>
      </c>
      <c r="F30" s="283"/>
      <c r="G30" s="283"/>
      <c r="H30" s="283"/>
      <c r="I30" s="149">
        <v>6</v>
      </c>
      <c r="J30" s="2"/>
    </row>
    <row r="31" spans="1:10" ht="12" customHeight="1" x14ac:dyDescent="0.2">
      <c r="A31" s="149">
        <v>7</v>
      </c>
      <c r="B31" s="288"/>
      <c r="C31" s="288"/>
      <c r="D31" s="288"/>
      <c r="E31" s="152">
        <v>7</v>
      </c>
      <c r="F31" s="283"/>
      <c r="G31" s="283"/>
      <c r="H31" s="283"/>
      <c r="I31" s="149">
        <v>7</v>
      </c>
      <c r="J31" s="2"/>
    </row>
    <row r="32" spans="1:10" ht="12" customHeight="1" x14ac:dyDescent="0.2">
      <c r="A32" s="149">
        <v>8</v>
      </c>
      <c r="B32" s="288"/>
      <c r="C32" s="288"/>
      <c r="D32" s="288"/>
      <c r="E32" s="152">
        <v>8</v>
      </c>
      <c r="F32" s="283"/>
      <c r="G32" s="283"/>
      <c r="H32" s="283"/>
      <c r="I32" s="149">
        <v>8</v>
      </c>
      <c r="J32" s="2"/>
    </row>
    <row r="33" spans="1:10" ht="12" customHeight="1" x14ac:dyDescent="0.2">
      <c r="A33" s="149">
        <v>9</v>
      </c>
      <c r="B33" s="288"/>
      <c r="C33" s="288"/>
      <c r="D33" s="288"/>
      <c r="E33" s="152">
        <v>9</v>
      </c>
      <c r="F33" s="283"/>
      <c r="G33" s="283"/>
      <c r="H33" s="283"/>
      <c r="I33" s="149">
        <v>9</v>
      </c>
      <c r="J33" s="2"/>
    </row>
    <row r="34" spans="1:10" ht="12" customHeight="1" x14ac:dyDescent="0.2">
      <c r="A34" s="149">
        <v>10</v>
      </c>
      <c r="B34" s="288"/>
      <c r="C34" s="288"/>
      <c r="D34" s="288"/>
      <c r="E34" s="152">
        <v>10</v>
      </c>
      <c r="F34" s="283"/>
      <c r="G34" s="283"/>
      <c r="H34" s="283"/>
      <c r="I34" s="149">
        <v>10</v>
      </c>
      <c r="J34" s="2"/>
    </row>
    <row r="35" spans="1:10" ht="12" customHeight="1" x14ac:dyDescent="0.2">
      <c r="A35" s="149">
        <v>11</v>
      </c>
      <c r="B35" s="288"/>
      <c r="C35" s="288"/>
      <c r="D35" s="288"/>
      <c r="E35" s="152">
        <v>11</v>
      </c>
      <c r="F35" s="283"/>
      <c r="G35" s="283"/>
      <c r="H35" s="283"/>
      <c r="I35" s="149">
        <v>11</v>
      </c>
      <c r="J35" s="2"/>
    </row>
    <row r="36" spans="1:10" ht="12" customHeight="1" x14ac:dyDescent="0.2">
      <c r="A36" s="149">
        <v>12</v>
      </c>
      <c r="B36" s="288"/>
      <c r="C36" s="288"/>
      <c r="D36" s="288"/>
      <c r="E36" s="152">
        <v>12</v>
      </c>
      <c r="F36" s="283"/>
      <c r="G36" s="283"/>
      <c r="H36" s="283"/>
      <c r="I36" s="149">
        <v>12</v>
      </c>
      <c r="J36" s="2"/>
    </row>
    <row r="37" spans="1:10" ht="12" customHeight="1" x14ac:dyDescent="0.2">
      <c r="A37" s="149">
        <v>13</v>
      </c>
      <c r="B37" s="288"/>
      <c r="C37" s="288"/>
      <c r="D37" s="288"/>
      <c r="E37" s="152">
        <v>13</v>
      </c>
      <c r="F37" s="283"/>
      <c r="G37" s="283"/>
      <c r="H37" s="283"/>
      <c r="I37" s="149">
        <v>13</v>
      </c>
      <c r="J37" s="2"/>
    </row>
    <row r="38" spans="1:10" ht="12" customHeight="1" x14ac:dyDescent="0.2">
      <c r="A38" s="149">
        <v>14</v>
      </c>
      <c r="B38" s="288"/>
      <c r="C38" s="288"/>
      <c r="D38" s="288"/>
      <c r="E38" s="152">
        <v>14</v>
      </c>
      <c r="F38" s="283"/>
      <c r="G38" s="283"/>
      <c r="H38" s="283"/>
      <c r="I38" s="149">
        <v>14</v>
      </c>
      <c r="J38" s="2"/>
    </row>
    <row r="39" spans="1:10" ht="12" customHeight="1" x14ac:dyDescent="0.2">
      <c r="A39" s="149">
        <v>15</v>
      </c>
      <c r="B39" s="288"/>
      <c r="C39" s="288"/>
      <c r="D39" s="288"/>
      <c r="E39" s="152">
        <v>15</v>
      </c>
      <c r="F39" s="283"/>
      <c r="G39" s="283"/>
      <c r="H39" s="283"/>
      <c r="I39" s="149">
        <v>15</v>
      </c>
      <c r="J39" s="2"/>
    </row>
    <row r="40" spans="1:10" ht="12" customHeight="1" thickBot="1" x14ac:dyDescent="0.25">
      <c r="A40" s="154">
        <v>16</v>
      </c>
      <c r="B40" s="288">
        <v>248072</v>
      </c>
      <c r="C40" s="288">
        <v>248246</v>
      </c>
      <c r="D40" s="288">
        <v>244410</v>
      </c>
      <c r="E40" s="197" t="s">
        <v>443</v>
      </c>
      <c r="F40" s="283"/>
      <c r="G40" s="283"/>
      <c r="H40" s="283"/>
      <c r="I40" s="154">
        <v>16</v>
      </c>
      <c r="J40" s="2"/>
    </row>
    <row r="41" spans="1:10" ht="24" customHeight="1" thickBot="1" x14ac:dyDescent="0.25">
      <c r="A41" s="174">
        <v>17</v>
      </c>
      <c r="B41" s="284">
        <f>SUM(B40)</f>
        <v>248072</v>
      </c>
      <c r="C41" s="284">
        <f>SUM(C40)</f>
        <v>248246</v>
      </c>
      <c r="D41" s="284">
        <f t="shared" ref="D41" si="4">SUM(D40)</f>
        <v>244410</v>
      </c>
      <c r="E41" s="245" t="s">
        <v>444</v>
      </c>
      <c r="F41" s="284">
        <f>SUM(F25:F40)</f>
        <v>248000</v>
      </c>
      <c r="G41" s="284">
        <f t="shared" ref="G41:H41" si="5">SUM(G25:G40)</f>
        <v>0</v>
      </c>
      <c r="H41" s="284">
        <f t="shared" si="5"/>
        <v>0</v>
      </c>
      <c r="I41" s="250">
        <v>17</v>
      </c>
      <c r="J41" s="2"/>
    </row>
    <row r="42" spans="1:10" x14ac:dyDescent="0.2">
      <c r="A42" s="2"/>
      <c r="B42" s="6"/>
      <c r="C42" s="6"/>
      <c r="D42" s="6"/>
      <c r="E42" s="248"/>
      <c r="F42" s="6"/>
      <c r="G42" s="6"/>
      <c r="H42" s="377" t="s">
        <v>480</v>
      </c>
      <c r="I42" s="2"/>
      <c r="J42" s="2"/>
    </row>
    <row r="43" spans="1:10" x14ac:dyDescent="0.2">
      <c r="A43" s="2"/>
      <c r="B43" s="6"/>
      <c r="C43" s="6"/>
      <c r="D43" s="6"/>
      <c r="E43" s="248"/>
      <c r="F43" s="6"/>
      <c r="G43" s="6"/>
      <c r="H43" s="6"/>
      <c r="I43" s="2"/>
      <c r="J43" s="2"/>
    </row>
  </sheetData>
  <mergeCells count="19">
    <mergeCell ref="A4:D4"/>
    <mergeCell ref="F4:I4"/>
    <mergeCell ref="A1:B1"/>
    <mergeCell ref="A2:B2"/>
    <mergeCell ref="F2:I2"/>
    <mergeCell ref="A3:D3"/>
    <mergeCell ref="F3:I3"/>
    <mergeCell ref="A5:D5"/>
    <mergeCell ref="F5:I5"/>
    <mergeCell ref="A6:D6"/>
    <mergeCell ref="F6:I6"/>
    <mergeCell ref="A7:A10"/>
    <mergeCell ref="B7:D7"/>
    <mergeCell ref="F7:H7"/>
    <mergeCell ref="I7:I10"/>
    <mergeCell ref="B8:C8"/>
    <mergeCell ref="D8:D10"/>
    <mergeCell ref="B9:B10"/>
    <mergeCell ref="C9:C10"/>
  </mergeCells>
  <pageMargins left="0.7" right="0.7" top="0.75" bottom="0.75" header="0.3" footer="0.3"/>
  <pageSetup scale="95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0"/>
  <sheetViews>
    <sheetView topLeftCell="A22" workbookViewId="0">
      <selection activeCell="B7" sqref="B7:B8"/>
    </sheetView>
  </sheetViews>
  <sheetFormatPr defaultColWidth="0" defaultRowHeight="15.75" zeroHeight="1" x14ac:dyDescent="0.25"/>
  <cols>
    <col min="1" max="1" width="3.7109375" style="140" customWidth="1"/>
    <col min="2" max="2" width="14.42578125" style="259" customWidth="1"/>
    <col min="3" max="3" width="14.140625" style="259" customWidth="1"/>
    <col min="4" max="4" width="14.140625" style="260" customWidth="1"/>
    <col min="5" max="5" width="36" customWidth="1"/>
    <col min="6" max="6" width="14.42578125" style="3" customWidth="1"/>
    <col min="7" max="7" width="14.140625" style="3" customWidth="1"/>
    <col min="8" max="8" width="15.7109375" style="3" customWidth="1"/>
    <col min="9" max="9" width="4.140625" customWidth="1"/>
    <col min="10" max="10" width="3.42578125" customWidth="1"/>
  </cols>
  <sheetData>
    <row r="1" spans="1:10" x14ac:dyDescent="0.25">
      <c r="A1" s="678"/>
      <c r="B1" s="678"/>
      <c r="E1" s="142" t="s">
        <v>462</v>
      </c>
      <c r="G1" s="618"/>
      <c r="H1" s="618"/>
    </row>
    <row r="2" spans="1:10" x14ac:dyDescent="0.25">
      <c r="A2" s="624" t="s">
        <v>135</v>
      </c>
      <c r="B2" s="678"/>
      <c r="E2" s="142" t="s">
        <v>289</v>
      </c>
      <c r="G2" s="618"/>
      <c r="H2" s="618"/>
    </row>
    <row r="3" spans="1:10" x14ac:dyDescent="0.25">
      <c r="A3" s="624" t="s">
        <v>463</v>
      </c>
      <c r="B3" s="678"/>
      <c r="E3" s="249" t="s">
        <v>464</v>
      </c>
      <c r="G3" s="795" t="s">
        <v>126</v>
      </c>
      <c r="H3" s="795"/>
    </row>
    <row r="4" spans="1:10" x14ac:dyDescent="0.25">
      <c r="A4" s="678"/>
      <c r="B4" s="678"/>
      <c r="E4" s="146"/>
      <c r="F4" s="607"/>
      <c r="G4" s="607"/>
      <c r="H4" s="607"/>
    </row>
    <row r="5" spans="1:10" ht="15.75" customHeight="1" x14ac:dyDescent="0.2">
      <c r="A5" s="608"/>
      <c r="B5" s="615" t="s">
        <v>140</v>
      </c>
      <c r="C5" s="774"/>
      <c r="D5" s="775"/>
      <c r="E5" s="776" t="s">
        <v>465</v>
      </c>
      <c r="F5" s="615" t="s">
        <v>506</v>
      </c>
      <c r="G5" s="616"/>
      <c r="H5" s="617"/>
      <c r="I5" s="596"/>
      <c r="J5" s="596"/>
    </row>
    <row r="6" spans="1:10" ht="15.75" customHeight="1" x14ac:dyDescent="0.2">
      <c r="A6" s="609"/>
      <c r="B6" s="599" t="s">
        <v>142</v>
      </c>
      <c r="C6" s="600"/>
      <c r="D6" s="601" t="s">
        <v>502</v>
      </c>
      <c r="E6" s="794"/>
      <c r="F6" s="679" t="s">
        <v>143</v>
      </c>
      <c r="G6" s="679" t="s">
        <v>144</v>
      </c>
      <c r="H6" s="679" t="s">
        <v>145</v>
      </c>
      <c r="I6" s="597"/>
      <c r="J6" s="597"/>
    </row>
    <row r="7" spans="1:10" ht="15.75" customHeight="1" x14ac:dyDescent="0.2">
      <c r="A7" s="609"/>
      <c r="B7" s="604" t="s">
        <v>500</v>
      </c>
      <c r="C7" s="601" t="s">
        <v>501</v>
      </c>
      <c r="D7" s="602"/>
      <c r="E7" s="794"/>
      <c r="F7" s="680"/>
      <c r="G7" s="681"/>
      <c r="H7" s="680"/>
      <c r="I7" s="597"/>
      <c r="J7" s="597"/>
    </row>
    <row r="8" spans="1:10" ht="15.75" customHeight="1" x14ac:dyDescent="0.2">
      <c r="A8" s="610"/>
      <c r="B8" s="605"/>
      <c r="C8" s="602"/>
      <c r="D8" s="602"/>
      <c r="E8" s="794"/>
      <c r="F8" s="680"/>
      <c r="G8" s="681"/>
      <c r="H8" s="680"/>
      <c r="I8" s="598"/>
      <c r="J8" s="598"/>
    </row>
    <row r="9" spans="1:10" ht="12.6" customHeight="1" x14ac:dyDescent="0.2">
      <c r="A9" s="147"/>
      <c r="B9" s="270"/>
      <c r="C9" s="270"/>
      <c r="D9" s="264"/>
      <c r="E9" s="251" t="s">
        <v>136</v>
      </c>
      <c r="F9" s="308"/>
      <c r="G9" s="308"/>
      <c r="H9" s="308"/>
      <c r="I9" s="147" t="s">
        <v>47</v>
      </c>
      <c r="J9" s="147"/>
    </row>
    <row r="10" spans="1:10" ht="12.6" customHeight="1" x14ac:dyDescent="0.2">
      <c r="A10" s="149">
        <v>1</v>
      </c>
      <c r="B10" s="258"/>
      <c r="C10" s="258"/>
      <c r="D10" s="258"/>
      <c r="E10" s="226" t="s">
        <v>466</v>
      </c>
      <c r="F10" s="273"/>
      <c r="G10" s="273"/>
      <c r="H10" s="273"/>
      <c r="I10" s="149">
        <v>1</v>
      </c>
      <c r="J10" s="149"/>
    </row>
    <row r="11" spans="1:10" ht="12.6" customHeight="1" x14ac:dyDescent="0.2">
      <c r="A11" s="149">
        <v>2</v>
      </c>
      <c r="B11" s="303">
        <v>38718</v>
      </c>
      <c r="C11" s="303">
        <v>40213</v>
      </c>
      <c r="D11" s="303">
        <v>39000</v>
      </c>
      <c r="E11" s="152" t="s">
        <v>467</v>
      </c>
      <c r="F11" s="313">
        <v>40000</v>
      </c>
      <c r="G11" s="403"/>
      <c r="H11" s="313"/>
      <c r="I11" s="149">
        <v>2</v>
      </c>
      <c r="J11" s="149"/>
    </row>
    <row r="12" spans="1:10" ht="12.6" customHeight="1" x14ac:dyDescent="0.2">
      <c r="A12" s="149">
        <v>3</v>
      </c>
      <c r="B12" s="303"/>
      <c r="C12" s="303"/>
      <c r="D12" s="303"/>
      <c r="E12" s="152" t="s">
        <v>436</v>
      </c>
      <c r="F12" s="313"/>
      <c r="G12" s="403"/>
      <c r="H12" s="313"/>
      <c r="I12" s="149">
        <v>3</v>
      </c>
      <c r="J12" s="149"/>
    </row>
    <row r="13" spans="1:10" ht="12.6" customHeight="1" x14ac:dyDescent="0.2">
      <c r="A13" s="149">
        <v>4</v>
      </c>
      <c r="B13" s="303">
        <v>1495</v>
      </c>
      <c r="C13" s="303">
        <v>144</v>
      </c>
      <c r="D13" s="303">
        <v>400</v>
      </c>
      <c r="E13" s="152" t="s">
        <v>301</v>
      </c>
      <c r="F13" s="313"/>
      <c r="G13" s="403"/>
      <c r="H13" s="313"/>
      <c r="I13" s="149">
        <v>4</v>
      </c>
      <c r="J13" s="149"/>
    </row>
    <row r="14" spans="1:10" ht="12.6" customHeight="1" x14ac:dyDescent="0.2">
      <c r="A14" s="149">
        <v>5</v>
      </c>
      <c r="B14" s="303"/>
      <c r="C14" s="303"/>
      <c r="D14" s="303">
        <v>20000</v>
      </c>
      <c r="E14" s="152" t="s">
        <v>437</v>
      </c>
      <c r="F14" s="313">
        <v>0</v>
      </c>
      <c r="G14" s="403"/>
      <c r="H14" s="313"/>
      <c r="I14" s="149">
        <v>5</v>
      </c>
      <c r="J14" s="149"/>
    </row>
    <row r="15" spans="1:10" ht="12.6" customHeight="1" x14ac:dyDescent="0.2">
      <c r="A15" s="149">
        <v>6</v>
      </c>
      <c r="B15" s="303"/>
      <c r="C15" s="303"/>
      <c r="D15" s="303"/>
      <c r="E15" s="152">
        <v>6</v>
      </c>
      <c r="F15" s="313"/>
      <c r="G15" s="403"/>
      <c r="H15" s="313"/>
      <c r="I15" s="149">
        <v>6</v>
      </c>
      <c r="J15" s="149"/>
    </row>
    <row r="16" spans="1:10" ht="12.6" customHeight="1" x14ac:dyDescent="0.2">
      <c r="A16" s="149">
        <v>7</v>
      </c>
      <c r="B16" s="303"/>
      <c r="C16" s="303"/>
      <c r="D16" s="303"/>
      <c r="E16" s="152">
        <v>7</v>
      </c>
      <c r="F16" s="313"/>
      <c r="G16" s="403"/>
      <c r="H16" s="313"/>
      <c r="I16" s="149">
        <v>7</v>
      </c>
      <c r="J16" s="149"/>
    </row>
    <row r="17" spans="1:10" ht="12.6" customHeight="1" x14ac:dyDescent="0.2">
      <c r="A17" s="149">
        <v>8</v>
      </c>
      <c r="B17" s="303"/>
      <c r="C17" s="303"/>
      <c r="D17" s="303"/>
      <c r="E17" s="152">
        <v>8</v>
      </c>
      <c r="F17" s="313"/>
      <c r="G17" s="403"/>
      <c r="H17" s="313"/>
      <c r="I17" s="149">
        <v>8</v>
      </c>
      <c r="J17" s="149"/>
    </row>
    <row r="18" spans="1:10" ht="12.6" customHeight="1" x14ac:dyDescent="0.2">
      <c r="A18" s="149">
        <v>9</v>
      </c>
      <c r="B18" s="409">
        <f>SUM(B11:B17)</f>
        <v>40213</v>
      </c>
      <c r="C18" s="409">
        <f>SUM(C11:C17)</f>
        <v>40357</v>
      </c>
      <c r="D18" s="409">
        <f t="shared" ref="D18" si="0">SUM(D11:D17)</f>
        <v>59400</v>
      </c>
      <c r="E18" s="152" t="s">
        <v>438</v>
      </c>
      <c r="F18" s="313">
        <f>SUM(F11:F17)</f>
        <v>40000</v>
      </c>
      <c r="G18" s="403">
        <f>SUM(G11:G17)</f>
        <v>0</v>
      </c>
      <c r="H18" s="313">
        <f t="shared" ref="H18" si="1">SUM(H11:H17)</f>
        <v>0</v>
      </c>
      <c r="I18" s="149">
        <v>9</v>
      </c>
      <c r="J18" s="149"/>
    </row>
    <row r="19" spans="1:10" ht="12.6" customHeight="1" x14ac:dyDescent="0.2">
      <c r="A19" s="149">
        <v>10</v>
      </c>
      <c r="B19" s="303"/>
      <c r="C19" s="303"/>
      <c r="D19" s="303"/>
      <c r="E19" s="152" t="s">
        <v>439</v>
      </c>
      <c r="F19" s="313"/>
      <c r="G19" s="403"/>
      <c r="H19" s="313"/>
      <c r="I19" s="149">
        <v>10</v>
      </c>
      <c r="J19" s="149"/>
    </row>
    <row r="20" spans="1:10" ht="12.6" customHeight="1" thickBot="1" x14ac:dyDescent="0.25">
      <c r="A20" s="154">
        <v>11</v>
      </c>
      <c r="B20" s="378"/>
      <c r="C20" s="378"/>
      <c r="D20" s="378"/>
      <c r="E20" s="197" t="s">
        <v>440</v>
      </c>
      <c r="F20" s="382"/>
      <c r="G20" s="382"/>
      <c r="H20" s="382"/>
      <c r="I20" s="154">
        <v>11</v>
      </c>
      <c r="J20" s="149"/>
    </row>
    <row r="21" spans="1:10" ht="21.75" customHeight="1" thickBot="1" x14ac:dyDescent="0.25">
      <c r="A21" s="174">
        <v>12</v>
      </c>
      <c r="B21" s="365">
        <f>SUM(B18:B20)</f>
        <v>40213</v>
      </c>
      <c r="C21" s="365">
        <f>SUM(C18:C20)</f>
        <v>40357</v>
      </c>
      <c r="D21" s="365">
        <f t="shared" ref="D21" si="2">SUM(D18:D20)</f>
        <v>59400</v>
      </c>
      <c r="E21" s="252" t="s">
        <v>441</v>
      </c>
      <c r="F21" s="365">
        <f>SUM(F18:F20)</f>
        <v>40000</v>
      </c>
      <c r="G21" s="365">
        <f>SUM(G18:G20)</f>
        <v>0</v>
      </c>
      <c r="H21" s="365">
        <f t="shared" ref="H21" si="3">SUM(H18:H20)</f>
        <v>0</v>
      </c>
      <c r="I21" s="176">
        <v>12</v>
      </c>
      <c r="J21" s="253"/>
    </row>
    <row r="22" spans="1:10" ht="12.6" customHeight="1" x14ac:dyDescent="0.2">
      <c r="A22" s="254" t="s">
        <v>47</v>
      </c>
      <c r="B22" s="379"/>
      <c r="C22" s="379"/>
      <c r="D22" s="379"/>
      <c r="E22" s="255" t="s">
        <v>442</v>
      </c>
      <c r="F22" s="383"/>
      <c r="G22" s="383"/>
      <c r="H22" s="383"/>
      <c r="I22" s="254" t="s">
        <v>47</v>
      </c>
      <c r="J22" s="149"/>
    </row>
    <row r="23" spans="1:10" ht="12.6" customHeight="1" x14ac:dyDescent="0.2">
      <c r="A23" s="149">
        <v>1</v>
      </c>
      <c r="B23" s="303"/>
      <c r="C23" s="303"/>
      <c r="D23" s="303">
        <v>0</v>
      </c>
      <c r="E23" s="152" t="s">
        <v>468</v>
      </c>
      <c r="F23" s="313"/>
      <c r="G23" s="403"/>
      <c r="H23" s="313"/>
      <c r="I23" s="149">
        <v>1</v>
      </c>
      <c r="J23" s="149"/>
    </row>
    <row r="24" spans="1:10" ht="12.6" customHeight="1" x14ac:dyDescent="0.2">
      <c r="A24" s="149">
        <v>2</v>
      </c>
      <c r="B24" s="303"/>
      <c r="C24" s="303"/>
      <c r="D24" s="303"/>
      <c r="E24" s="152">
        <v>2</v>
      </c>
      <c r="F24" s="313"/>
      <c r="G24" s="403"/>
      <c r="H24" s="313"/>
      <c r="I24" s="149">
        <v>2</v>
      </c>
      <c r="J24" s="149"/>
    </row>
    <row r="25" spans="1:10" ht="12.6" customHeight="1" x14ac:dyDescent="0.2">
      <c r="A25" s="149">
        <v>3</v>
      </c>
      <c r="B25" s="303"/>
      <c r="C25" s="303"/>
      <c r="D25" s="303"/>
      <c r="E25" s="152">
        <v>3</v>
      </c>
      <c r="F25" s="313"/>
      <c r="G25" s="403"/>
      <c r="H25" s="313"/>
      <c r="I25" s="149">
        <v>3</v>
      </c>
      <c r="J25" s="149"/>
    </row>
    <row r="26" spans="1:10" ht="12.6" customHeight="1" x14ac:dyDescent="0.2">
      <c r="A26" s="149">
        <v>4</v>
      </c>
      <c r="B26" s="303"/>
      <c r="C26" s="303"/>
      <c r="D26" s="303"/>
      <c r="E26" s="152">
        <v>4</v>
      </c>
      <c r="F26" s="313"/>
      <c r="G26" s="403"/>
      <c r="H26" s="313"/>
      <c r="I26" s="149">
        <v>4</v>
      </c>
      <c r="J26" s="149"/>
    </row>
    <row r="27" spans="1:10" ht="12.6" customHeight="1" x14ac:dyDescent="0.2">
      <c r="A27" s="149">
        <v>5</v>
      </c>
      <c r="B27" s="303"/>
      <c r="C27" s="303"/>
      <c r="D27" s="303"/>
      <c r="E27" s="152">
        <v>5</v>
      </c>
      <c r="F27" s="313"/>
      <c r="G27" s="403"/>
      <c r="H27" s="313"/>
      <c r="I27" s="149">
        <v>5</v>
      </c>
      <c r="J27" s="149"/>
    </row>
    <row r="28" spans="1:10" ht="12.6" customHeight="1" x14ac:dyDescent="0.2">
      <c r="A28" s="149">
        <v>6</v>
      </c>
      <c r="B28" s="303"/>
      <c r="C28" s="303"/>
      <c r="D28" s="303"/>
      <c r="E28" s="152">
        <v>6</v>
      </c>
      <c r="F28" s="313"/>
      <c r="G28" s="403"/>
      <c r="H28" s="313"/>
      <c r="I28" s="149">
        <v>6</v>
      </c>
      <c r="J28" s="149"/>
    </row>
    <row r="29" spans="1:10" ht="12.6" customHeight="1" x14ac:dyDescent="0.2">
      <c r="A29" s="149">
        <v>7</v>
      </c>
      <c r="B29" s="303"/>
      <c r="C29" s="303"/>
      <c r="D29" s="303"/>
      <c r="E29" s="152">
        <v>7</v>
      </c>
      <c r="F29" s="313"/>
      <c r="G29" s="403"/>
      <c r="H29" s="313"/>
      <c r="I29" s="149">
        <v>7</v>
      </c>
      <c r="J29" s="149"/>
    </row>
    <row r="30" spans="1:10" ht="12.6" customHeight="1" x14ac:dyDescent="0.2">
      <c r="A30" s="149">
        <v>8</v>
      </c>
      <c r="B30" s="303"/>
      <c r="C30" s="303"/>
      <c r="D30" s="303"/>
      <c r="E30" s="152">
        <v>8</v>
      </c>
      <c r="F30" s="313"/>
      <c r="G30" s="403"/>
      <c r="H30" s="313"/>
      <c r="I30" s="149">
        <v>8</v>
      </c>
      <c r="J30" s="149"/>
    </row>
    <row r="31" spans="1:10" ht="12.6" customHeight="1" x14ac:dyDescent="0.2">
      <c r="A31" s="149">
        <v>9</v>
      </c>
      <c r="B31" s="303"/>
      <c r="C31" s="303"/>
      <c r="D31" s="303"/>
      <c r="E31" s="152">
        <v>9</v>
      </c>
      <c r="F31" s="313"/>
      <c r="G31" s="403"/>
      <c r="H31" s="313"/>
      <c r="I31" s="149">
        <v>9</v>
      </c>
      <c r="J31" s="149"/>
    </row>
    <row r="32" spans="1:10" ht="12.6" customHeight="1" x14ac:dyDescent="0.2">
      <c r="A32" s="149">
        <v>10</v>
      </c>
      <c r="B32" s="303"/>
      <c r="C32" s="303"/>
      <c r="D32" s="303"/>
      <c r="E32" s="152">
        <v>10</v>
      </c>
      <c r="F32" s="313"/>
      <c r="G32" s="403"/>
      <c r="H32" s="313"/>
      <c r="I32" s="149">
        <v>10</v>
      </c>
      <c r="J32" s="149"/>
    </row>
    <row r="33" spans="1:10" ht="12.6" customHeight="1" x14ac:dyDescent="0.2">
      <c r="A33" s="149">
        <v>11</v>
      </c>
      <c r="B33" s="303"/>
      <c r="C33" s="303"/>
      <c r="D33" s="303"/>
      <c r="E33" s="152">
        <v>11</v>
      </c>
      <c r="F33" s="313"/>
      <c r="G33" s="403"/>
      <c r="H33" s="313"/>
      <c r="I33" s="149">
        <v>11</v>
      </c>
      <c r="J33" s="149"/>
    </row>
    <row r="34" spans="1:10" ht="12.6" customHeight="1" x14ac:dyDescent="0.2">
      <c r="A34" s="149">
        <v>12</v>
      </c>
      <c r="B34" s="303"/>
      <c r="C34" s="303"/>
      <c r="D34" s="303"/>
      <c r="E34" s="152">
        <v>12</v>
      </c>
      <c r="F34" s="313"/>
      <c r="G34" s="403"/>
      <c r="H34" s="313"/>
      <c r="I34" s="149">
        <v>12</v>
      </c>
      <c r="J34" s="149"/>
    </row>
    <row r="35" spans="1:10" ht="12.6" customHeight="1" x14ac:dyDescent="0.2">
      <c r="A35" s="149">
        <v>13</v>
      </c>
      <c r="B35" s="303"/>
      <c r="C35" s="303"/>
      <c r="D35" s="303"/>
      <c r="E35" s="152">
        <v>13</v>
      </c>
      <c r="F35" s="313"/>
      <c r="G35" s="403"/>
      <c r="H35" s="313"/>
      <c r="I35" s="149">
        <v>13</v>
      </c>
      <c r="J35" s="149"/>
    </row>
    <row r="36" spans="1:10" ht="12.6" customHeight="1" x14ac:dyDescent="0.2">
      <c r="A36" s="149">
        <v>14</v>
      </c>
      <c r="B36" s="303"/>
      <c r="C36" s="303"/>
      <c r="D36" s="303"/>
      <c r="E36" s="152">
        <v>14</v>
      </c>
      <c r="F36" s="313"/>
      <c r="G36" s="403"/>
      <c r="H36" s="313"/>
      <c r="I36" s="149">
        <v>14</v>
      </c>
      <c r="J36" s="149"/>
    </row>
    <row r="37" spans="1:10" ht="12.6" customHeight="1" x14ac:dyDescent="0.2">
      <c r="A37" s="149">
        <v>15</v>
      </c>
      <c r="B37" s="380"/>
      <c r="C37" s="380"/>
      <c r="D37" s="380"/>
      <c r="E37" s="152" t="s">
        <v>469</v>
      </c>
      <c r="F37" s="313"/>
      <c r="G37" s="403"/>
      <c r="H37" s="313"/>
      <c r="I37" s="149">
        <v>15</v>
      </c>
      <c r="J37" s="149"/>
    </row>
    <row r="38" spans="1:10" ht="12.6" customHeight="1" thickBot="1" x14ac:dyDescent="0.25">
      <c r="A38" s="154">
        <v>16</v>
      </c>
      <c r="B38" s="381">
        <v>88718</v>
      </c>
      <c r="C38" s="381">
        <v>40357</v>
      </c>
      <c r="D38" s="381">
        <v>59400</v>
      </c>
      <c r="E38" s="197" t="s">
        <v>470</v>
      </c>
      <c r="F38" s="382">
        <v>40000</v>
      </c>
      <c r="G38" s="382"/>
      <c r="H38" s="382"/>
      <c r="I38" s="154">
        <v>16</v>
      </c>
      <c r="J38" s="149"/>
    </row>
    <row r="39" spans="1:10" ht="21.75" customHeight="1" thickBot="1" x14ac:dyDescent="0.25">
      <c r="A39" s="174">
        <v>17</v>
      </c>
      <c r="B39" s="365">
        <f>SUM(B38)</f>
        <v>88718</v>
      </c>
      <c r="C39" s="365">
        <f>SUM(C38)</f>
        <v>40357</v>
      </c>
      <c r="D39" s="365">
        <f t="shared" ref="D39" si="4">SUM(D38)</f>
        <v>59400</v>
      </c>
      <c r="E39" s="252" t="s">
        <v>444</v>
      </c>
      <c r="F39" s="365">
        <f>SUM(F38)</f>
        <v>40000</v>
      </c>
      <c r="G39" s="365">
        <f>SUM(G38)</f>
        <v>0</v>
      </c>
      <c r="H39" s="365">
        <f t="shared" ref="H39" si="5">SUM(H38)</f>
        <v>0</v>
      </c>
      <c r="I39" s="176">
        <v>17</v>
      </c>
      <c r="J39" s="253"/>
    </row>
    <row r="40" spans="1:10" ht="12.95" customHeight="1" x14ac:dyDescent="0.25">
      <c r="E40" s="793"/>
      <c r="F40" s="793"/>
      <c r="H40" s="445" t="s">
        <v>487</v>
      </c>
    </row>
    <row r="41" spans="1:10" ht="12.95" customHeight="1" x14ac:dyDescent="0.25"/>
    <row r="42" spans="1:10" ht="12.95" customHeight="1" x14ac:dyDescent="0.25"/>
    <row r="43" spans="1:10" ht="21.75" customHeight="1" x14ac:dyDescent="0.25"/>
    <row r="44" spans="1:10" ht="15" customHeight="1" x14ac:dyDescent="0.25"/>
    <row r="45" spans="1:10" ht="10.5" hidden="1" customHeight="1" x14ac:dyDescent="0.25"/>
    <row r="46" spans="1:10" ht="10.5" hidden="1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9.75" hidden="1" customHeight="1" x14ac:dyDescent="0.25"/>
    <row r="55" ht="9.7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2288" ht="252.75" hidden="1" customHeight="1" x14ac:dyDescent="0.25"/>
    <row r="2289" x14ac:dyDescent="0.25"/>
    <row r="2290" x14ac:dyDescent="0.25"/>
  </sheetData>
  <mergeCells count="22">
    <mergeCell ref="A1:B1"/>
    <mergeCell ref="G1:H1"/>
    <mergeCell ref="A2:B2"/>
    <mergeCell ref="G2:H2"/>
    <mergeCell ref="A3:B3"/>
    <mergeCell ref="G3:H3"/>
    <mergeCell ref="A4:B4"/>
    <mergeCell ref="F4:H4"/>
    <mergeCell ref="A5:A8"/>
    <mergeCell ref="B5:D5"/>
    <mergeCell ref="E5:E8"/>
    <mergeCell ref="F5:H5"/>
    <mergeCell ref="E40:F40"/>
    <mergeCell ref="I5:I8"/>
    <mergeCell ref="J5:J8"/>
    <mergeCell ref="B6:C6"/>
    <mergeCell ref="D6:D8"/>
    <mergeCell ref="F6:F8"/>
    <mergeCell ref="G6:G8"/>
    <mergeCell ref="H6:H8"/>
    <mergeCell ref="B7:B8"/>
    <mergeCell ref="C7:C8"/>
  </mergeCells>
  <pageMargins left="0.7" right="0.7" top="0.75" bottom="0.75" header="0.3" footer="0.3"/>
  <pageSetup scale="9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topLeftCell="A19" workbookViewId="0">
      <selection activeCell="H43" sqref="H43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4.42578125" customWidth="1"/>
    <col min="6" max="8" width="15.28515625" style="3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618"/>
      <c r="H2" s="618"/>
      <c r="I2" s="143"/>
    </row>
    <row r="3" spans="1:10" ht="18" x14ac:dyDescent="0.25">
      <c r="B3" s="619" t="s">
        <v>135</v>
      </c>
      <c r="C3" s="606"/>
      <c r="E3" s="144" t="s">
        <v>136</v>
      </c>
      <c r="G3" s="618"/>
      <c r="H3" s="618"/>
      <c r="I3" s="143"/>
    </row>
    <row r="4" spans="1:10" x14ac:dyDescent="0.25">
      <c r="B4" s="619" t="s">
        <v>137</v>
      </c>
      <c r="C4" s="606"/>
      <c r="E4" s="142" t="s">
        <v>138</v>
      </c>
      <c r="F4" s="256"/>
      <c r="G4" s="620" t="s">
        <v>139</v>
      </c>
      <c r="H4" s="620"/>
      <c r="I4" s="145"/>
    </row>
    <row r="5" spans="1:10" ht="12" customHeight="1" x14ac:dyDescent="0.25">
      <c r="B5" s="606"/>
      <c r="C5" s="606"/>
      <c r="E5" s="146"/>
      <c r="F5" s="607"/>
      <c r="G5" s="607"/>
      <c r="H5" s="607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615" t="s">
        <v>503</v>
      </c>
      <c r="G6" s="616"/>
      <c r="H6" s="617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601" t="s">
        <v>143</v>
      </c>
      <c r="G7" s="601" t="s">
        <v>144</v>
      </c>
      <c r="H7" s="601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602"/>
      <c r="G8" s="603"/>
      <c r="H8" s="602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602"/>
      <c r="G9" s="603"/>
      <c r="H9" s="602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57"/>
      <c r="G10" s="257"/>
      <c r="H10" s="257"/>
      <c r="I10" s="147"/>
      <c r="J10" s="148"/>
    </row>
    <row r="11" spans="1:10" ht="12.6" customHeight="1" x14ac:dyDescent="0.2">
      <c r="A11" s="149"/>
      <c r="B11" s="258"/>
      <c r="C11" s="258"/>
      <c r="D11" s="258"/>
      <c r="E11" s="150" t="s">
        <v>146</v>
      </c>
      <c r="F11" s="258"/>
      <c r="G11" s="258"/>
      <c r="H11" s="258"/>
      <c r="I11" s="149">
        <v>1</v>
      </c>
      <c r="J11" s="148"/>
    </row>
    <row r="12" spans="1:10" ht="12.6" customHeight="1" x14ac:dyDescent="0.2">
      <c r="A12" s="149"/>
      <c r="B12" s="296">
        <v>204480</v>
      </c>
      <c r="C12" s="296">
        <v>218071</v>
      </c>
      <c r="D12" s="296">
        <v>61000</v>
      </c>
      <c r="E12" s="150" t="s">
        <v>558</v>
      </c>
      <c r="F12" s="295">
        <v>331000</v>
      </c>
      <c r="G12" s="295"/>
      <c r="H12" s="295"/>
      <c r="I12" s="149">
        <v>2</v>
      </c>
      <c r="J12" s="148"/>
    </row>
    <row r="13" spans="1:10" ht="12.6" customHeight="1" x14ac:dyDescent="0.2">
      <c r="A13" s="149"/>
      <c r="B13" s="296"/>
      <c r="C13" s="296"/>
      <c r="D13" s="296"/>
      <c r="E13" s="150" t="s">
        <v>148</v>
      </c>
      <c r="F13" s="295"/>
      <c r="G13" s="295"/>
      <c r="H13" s="295"/>
      <c r="I13" s="149">
        <v>3</v>
      </c>
      <c r="J13" s="148"/>
    </row>
    <row r="14" spans="1:10" ht="12.6" customHeight="1" x14ac:dyDescent="0.2">
      <c r="A14" s="149"/>
      <c r="B14" s="296"/>
      <c r="C14" s="296"/>
      <c r="D14" s="296"/>
      <c r="E14" s="150" t="s">
        <v>149</v>
      </c>
      <c r="F14" s="295"/>
      <c r="G14" s="295"/>
      <c r="H14" s="295"/>
      <c r="I14" s="149">
        <v>4</v>
      </c>
      <c r="J14" s="148"/>
    </row>
    <row r="15" spans="1:10" ht="12.6" customHeight="1" x14ac:dyDescent="0.2">
      <c r="A15" s="149"/>
      <c r="B15" s="296"/>
      <c r="C15" s="296"/>
      <c r="D15" s="296"/>
      <c r="E15" s="151" t="s">
        <v>150</v>
      </c>
      <c r="F15" s="295"/>
      <c r="G15" s="295"/>
      <c r="H15" s="295"/>
      <c r="I15" s="149">
        <v>5</v>
      </c>
      <c r="J15" s="148"/>
    </row>
    <row r="16" spans="1:10" ht="12.6" customHeight="1" x14ac:dyDescent="0.2">
      <c r="A16" s="149"/>
      <c r="B16" s="296"/>
      <c r="C16" s="296"/>
      <c r="D16" s="296"/>
      <c r="E16" s="152" t="s">
        <v>151</v>
      </c>
      <c r="F16" s="295"/>
      <c r="G16" s="295"/>
      <c r="H16" s="295"/>
      <c r="I16" s="149">
        <v>6</v>
      </c>
      <c r="J16" s="148"/>
    </row>
    <row r="17" spans="1:10" ht="12.6" customHeight="1" x14ac:dyDescent="0.2">
      <c r="A17" s="149"/>
      <c r="B17" s="296">
        <v>3020</v>
      </c>
      <c r="C17" s="296">
        <v>3790</v>
      </c>
      <c r="D17" s="296">
        <v>2700</v>
      </c>
      <c r="E17" s="152" t="s">
        <v>152</v>
      </c>
      <c r="F17" s="295">
        <v>2500</v>
      </c>
      <c r="G17" s="295"/>
      <c r="H17" s="295"/>
      <c r="I17" s="149">
        <v>7</v>
      </c>
      <c r="J17" s="148"/>
    </row>
    <row r="18" spans="1:10" ht="12.6" customHeight="1" x14ac:dyDescent="0.2">
      <c r="A18" s="149"/>
      <c r="B18" s="296">
        <v>21742</v>
      </c>
      <c r="C18" s="296">
        <v>25278</v>
      </c>
      <c r="D18" s="296">
        <v>23000</v>
      </c>
      <c r="E18" s="152" t="s">
        <v>153</v>
      </c>
      <c r="F18" s="295">
        <v>21000</v>
      </c>
      <c r="G18" s="295"/>
      <c r="H18" s="295"/>
      <c r="I18" s="149">
        <v>8</v>
      </c>
      <c r="J18" s="148"/>
    </row>
    <row r="19" spans="1:10" ht="12.6" customHeight="1" x14ac:dyDescent="0.2">
      <c r="A19" s="149"/>
      <c r="B19" s="296">
        <v>1375</v>
      </c>
      <c r="C19" s="296">
        <v>1133</v>
      </c>
      <c r="D19" s="296">
        <v>900</v>
      </c>
      <c r="E19" s="152" t="s">
        <v>154</v>
      </c>
      <c r="F19" s="295">
        <v>500</v>
      </c>
      <c r="G19" s="295"/>
      <c r="H19" s="295"/>
      <c r="I19" s="149">
        <v>9</v>
      </c>
      <c r="J19" s="148"/>
    </row>
    <row r="20" spans="1:10" ht="12.6" customHeight="1" x14ac:dyDescent="0.2">
      <c r="A20" s="149"/>
      <c r="B20" s="296">
        <v>2855</v>
      </c>
      <c r="C20" s="296">
        <v>2654</v>
      </c>
      <c r="D20" s="296">
        <v>3000</v>
      </c>
      <c r="E20" s="152" t="s">
        <v>155</v>
      </c>
      <c r="F20" s="295">
        <v>2500</v>
      </c>
      <c r="G20" s="295"/>
      <c r="H20" s="295"/>
      <c r="I20" s="149">
        <v>10</v>
      </c>
      <c r="J20" s="148"/>
    </row>
    <row r="21" spans="1:10" ht="12.6" customHeight="1" x14ac:dyDescent="0.2">
      <c r="A21" s="149"/>
      <c r="B21" s="296">
        <v>4276</v>
      </c>
      <c r="C21" s="296">
        <v>4522</v>
      </c>
      <c r="D21" s="296">
        <v>2500</v>
      </c>
      <c r="E21" s="152" t="s">
        <v>156</v>
      </c>
      <c r="F21" s="295">
        <v>2000</v>
      </c>
      <c r="G21" s="295"/>
      <c r="H21" s="295"/>
      <c r="I21" s="149">
        <v>11</v>
      </c>
      <c r="J21" s="148"/>
    </row>
    <row r="22" spans="1:10" ht="12.6" customHeight="1" x14ac:dyDescent="0.2">
      <c r="A22" s="149"/>
      <c r="B22" s="296">
        <v>4864</v>
      </c>
      <c r="C22" s="296"/>
      <c r="D22" s="296">
        <v>5000</v>
      </c>
      <c r="E22" s="152" t="s">
        <v>157</v>
      </c>
      <c r="F22" s="295">
        <v>0</v>
      </c>
      <c r="G22" s="295"/>
      <c r="H22" s="295"/>
      <c r="I22" s="149">
        <v>12</v>
      </c>
      <c r="J22" s="148"/>
    </row>
    <row r="23" spans="1:10" ht="12.6" customHeight="1" x14ac:dyDescent="0.2">
      <c r="A23" s="149"/>
      <c r="B23" s="296">
        <v>760</v>
      </c>
      <c r="C23" s="296">
        <v>98</v>
      </c>
      <c r="D23" s="296">
        <v>700</v>
      </c>
      <c r="E23" s="152" t="s">
        <v>158</v>
      </c>
      <c r="F23" s="295">
        <v>500</v>
      </c>
      <c r="G23" s="295"/>
      <c r="H23" s="295"/>
      <c r="I23" s="149">
        <v>13</v>
      </c>
      <c r="J23" s="148"/>
    </row>
    <row r="24" spans="1:10" ht="12.6" customHeight="1" x14ac:dyDescent="0.2">
      <c r="A24" s="149"/>
      <c r="B24" s="296">
        <v>17290</v>
      </c>
      <c r="C24" s="296">
        <v>18214</v>
      </c>
      <c r="D24" s="296">
        <v>15200</v>
      </c>
      <c r="E24" s="152" t="s">
        <v>159</v>
      </c>
      <c r="F24" s="295">
        <v>15000</v>
      </c>
      <c r="G24" s="295"/>
      <c r="H24" s="295"/>
      <c r="I24" s="149">
        <v>14</v>
      </c>
      <c r="J24" s="148"/>
    </row>
    <row r="25" spans="1:10" ht="12.6" customHeight="1" x14ac:dyDescent="0.2">
      <c r="A25" s="149"/>
      <c r="B25" s="296">
        <v>45602</v>
      </c>
      <c r="C25" s="296">
        <v>45341</v>
      </c>
      <c r="D25" s="296">
        <v>40000</v>
      </c>
      <c r="E25" s="152" t="s">
        <v>160</v>
      </c>
      <c r="F25" s="295">
        <v>40000</v>
      </c>
      <c r="G25" s="295"/>
      <c r="H25" s="295"/>
      <c r="I25" s="149">
        <v>15</v>
      </c>
      <c r="J25" s="148"/>
    </row>
    <row r="26" spans="1:10" ht="12.6" customHeight="1" x14ac:dyDescent="0.2">
      <c r="A26" s="149"/>
      <c r="B26" s="296">
        <v>5302</v>
      </c>
      <c r="C26" s="296">
        <v>407</v>
      </c>
      <c r="D26" s="396">
        <v>1500</v>
      </c>
      <c r="E26" s="152" t="s">
        <v>161</v>
      </c>
      <c r="F26" s="396">
        <v>1000</v>
      </c>
      <c r="G26" s="396"/>
      <c r="H26" s="396"/>
      <c r="I26" s="149">
        <v>16</v>
      </c>
      <c r="J26" s="148"/>
    </row>
    <row r="27" spans="1:10" ht="12.6" customHeight="1" x14ac:dyDescent="0.2">
      <c r="A27" s="149"/>
      <c r="B27" s="296">
        <v>1205</v>
      </c>
      <c r="C27" s="296">
        <v>686</v>
      </c>
      <c r="D27" s="296">
        <v>800</v>
      </c>
      <c r="E27" s="152" t="s">
        <v>162</v>
      </c>
      <c r="F27" s="295">
        <v>500</v>
      </c>
      <c r="G27" s="295"/>
      <c r="H27" s="295"/>
      <c r="I27" s="149">
        <v>17</v>
      </c>
      <c r="J27" s="148"/>
    </row>
    <row r="28" spans="1:10" ht="12.6" customHeight="1" x14ac:dyDescent="0.2">
      <c r="A28" s="149"/>
      <c r="B28" s="296">
        <v>0</v>
      </c>
      <c r="C28" s="296">
        <v>0</v>
      </c>
      <c r="D28" s="296">
        <v>400</v>
      </c>
      <c r="E28" s="152" t="s">
        <v>560</v>
      </c>
      <c r="F28" s="295">
        <v>144000</v>
      </c>
      <c r="G28" s="295"/>
      <c r="H28" s="295"/>
      <c r="I28" s="149">
        <v>18</v>
      </c>
      <c r="J28" s="148"/>
    </row>
    <row r="29" spans="1:10" ht="12.6" customHeight="1" x14ac:dyDescent="0.2">
      <c r="A29" s="149"/>
      <c r="B29" s="296">
        <v>896</v>
      </c>
      <c r="C29" s="296">
        <v>5</v>
      </c>
      <c r="D29" s="296">
        <v>2000</v>
      </c>
      <c r="E29" s="152" t="s">
        <v>163</v>
      </c>
      <c r="F29" s="295">
        <v>500</v>
      </c>
      <c r="G29" s="295"/>
      <c r="H29" s="295"/>
      <c r="I29" s="149">
        <v>19</v>
      </c>
      <c r="J29" s="148"/>
    </row>
    <row r="30" spans="1:10" ht="12.6" customHeight="1" x14ac:dyDescent="0.2">
      <c r="A30" s="149"/>
      <c r="B30" s="296">
        <v>40</v>
      </c>
      <c r="C30" s="296">
        <v>13070</v>
      </c>
      <c r="D30" s="296">
        <v>300</v>
      </c>
      <c r="E30" s="152" t="s">
        <v>164</v>
      </c>
      <c r="F30" s="295">
        <v>0</v>
      </c>
      <c r="G30" s="295"/>
      <c r="H30" s="295"/>
      <c r="I30" s="149">
        <v>20</v>
      </c>
      <c r="J30" s="148"/>
    </row>
    <row r="31" spans="1:10" ht="12.6" customHeight="1" x14ac:dyDescent="0.2">
      <c r="A31" s="149"/>
      <c r="B31" s="296">
        <v>13538</v>
      </c>
      <c r="C31" s="296">
        <v>9557</v>
      </c>
      <c r="D31" s="296">
        <v>11000</v>
      </c>
      <c r="E31" s="152" t="s">
        <v>165</v>
      </c>
      <c r="F31" s="295">
        <v>11000</v>
      </c>
      <c r="G31" s="295"/>
      <c r="H31" s="295"/>
      <c r="I31" s="149">
        <v>21</v>
      </c>
      <c r="J31" s="148"/>
    </row>
    <row r="32" spans="1:10" ht="12.6" customHeight="1" x14ac:dyDescent="0.2">
      <c r="A32" s="149"/>
      <c r="B32" s="296"/>
      <c r="C32" s="296"/>
      <c r="D32" s="296"/>
      <c r="E32" s="153">
        <v>22</v>
      </c>
      <c r="F32" s="295"/>
      <c r="G32" s="295"/>
      <c r="H32" s="295"/>
      <c r="I32" s="149">
        <v>22</v>
      </c>
      <c r="J32" s="148"/>
    </row>
    <row r="33" spans="1:10" ht="12.6" customHeight="1" x14ac:dyDescent="0.2">
      <c r="A33" s="149"/>
      <c r="B33" s="296"/>
      <c r="C33" s="296"/>
      <c r="D33" s="296"/>
      <c r="E33" s="152">
        <v>23</v>
      </c>
      <c r="F33" s="295"/>
      <c r="G33" s="295"/>
      <c r="H33" s="295"/>
      <c r="I33" s="149">
        <v>23</v>
      </c>
      <c r="J33" s="148"/>
    </row>
    <row r="34" spans="1:10" ht="12.6" customHeight="1" x14ac:dyDescent="0.2">
      <c r="A34" s="149"/>
      <c r="B34" s="296"/>
      <c r="C34" s="296"/>
      <c r="D34" s="296"/>
      <c r="E34" s="152">
        <v>24</v>
      </c>
      <c r="F34" s="295"/>
      <c r="G34" s="295"/>
      <c r="H34" s="295"/>
      <c r="I34" s="149">
        <v>24</v>
      </c>
      <c r="J34" s="148"/>
    </row>
    <row r="35" spans="1:10" ht="12.6" customHeight="1" x14ac:dyDescent="0.2">
      <c r="A35" s="149"/>
      <c r="B35" s="296"/>
      <c r="C35" s="296"/>
      <c r="D35" s="296"/>
      <c r="E35" s="152">
        <v>25</v>
      </c>
      <c r="F35" s="295"/>
      <c r="G35" s="295"/>
      <c r="H35" s="295"/>
      <c r="I35" s="149">
        <v>25</v>
      </c>
      <c r="J35" s="148"/>
    </row>
    <row r="36" spans="1:10" ht="12.6" customHeight="1" x14ac:dyDescent="0.2">
      <c r="A36" s="149"/>
      <c r="B36" s="296"/>
      <c r="C36" s="296"/>
      <c r="D36" s="296"/>
      <c r="E36" s="152">
        <v>26</v>
      </c>
      <c r="F36" s="295"/>
      <c r="G36" s="295"/>
      <c r="H36" s="295"/>
      <c r="I36" s="149">
        <v>26</v>
      </c>
      <c r="J36" s="148"/>
    </row>
    <row r="37" spans="1:10" ht="12.6" customHeight="1" x14ac:dyDescent="0.2">
      <c r="A37" s="149"/>
      <c r="B37" s="296"/>
      <c r="C37" s="296"/>
      <c r="D37" s="296"/>
      <c r="E37" s="152">
        <v>27</v>
      </c>
      <c r="F37" s="295"/>
      <c r="G37" s="295"/>
      <c r="H37" s="295"/>
      <c r="I37" s="149">
        <v>27</v>
      </c>
      <c r="J37" s="148"/>
    </row>
    <row r="38" spans="1:10" ht="12.6" customHeight="1" x14ac:dyDescent="0.2">
      <c r="A38" s="149"/>
      <c r="B38" s="296"/>
      <c r="C38" s="296"/>
      <c r="D38" s="296"/>
      <c r="E38" s="152">
        <v>28</v>
      </c>
      <c r="F38" s="295"/>
      <c r="G38" s="295"/>
      <c r="H38" s="295"/>
      <c r="I38" s="149">
        <v>28</v>
      </c>
      <c r="J38" s="148"/>
    </row>
    <row r="39" spans="1:10" ht="12.6" customHeight="1" x14ac:dyDescent="0.2">
      <c r="A39" s="149"/>
      <c r="B39" s="295">
        <f>SUM(B12:B38)</f>
        <v>327245</v>
      </c>
      <c r="C39" s="295">
        <f t="shared" ref="C39:D39" si="0">SUM(C12:C38)</f>
        <v>342826</v>
      </c>
      <c r="D39" s="295">
        <f t="shared" si="0"/>
        <v>170000</v>
      </c>
      <c r="E39" s="149" t="s">
        <v>166</v>
      </c>
      <c r="F39" s="295">
        <f>SUM(F12:F38)</f>
        <v>572000</v>
      </c>
      <c r="G39" s="295">
        <f>SUM(G12:G38)</f>
        <v>0</v>
      </c>
      <c r="H39" s="295">
        <f>SUM(H12:H38)</f>
        <v>0</v>
      </c>
      <c r="I39" s="149">
        <v>29</v>
      </c>
      <c r="J39" s="148"/>
    </row>
    <row r="40" spans="1:10" ht="12.6" customHeight="1" x14ac:dyDescent="0.2">
      <c r="A40" s="149"/>
      <c r="B40" s="397"/>
      <c r="C40" s="397"/>
      <c r="D40" s="296">
        <v>11900</v>
      </c>
      <c r="E40" s="149" t="s">
        <v>167</v>
      </c>
      <c r="F40" s="295">
        <v>0</v>
      </c>
      <c r="G40" s="295"/>
      <c r="H40" s="295"/>
      <c r="I40" s="149">
        <v>30</v>
      </c>
      <c r="J40" s="148"/>
    </row>
    <row r="41" spans="1:10" ht="12.6" customHeight="1" thickBot="1" x14ac:dyDescent="0.25">
      <c r="A41" s="154"/>
      <c r="B41" s="398">
        <v>12609</v>
      </c>
      <c r="C41" s="399"/>
      <c r="D41" s="297"/>
      <c r="E41" s="154" t="s">
        <v>168</v>
      </c>
      <c r="F41" s="315">
        <v>0</v>
      </c>
      <c r="G41" s="315"/>
      <c r="H41" s="315"/>
      <c r="I41" s="154">
        <v>31</v>
      </c>
      <c r="J41" s="148"/>
    </row>
    <row r="42" spans="1:10" s="159" customFormat="1" ht="12.6" customHeight="1" thickBot="1" x14ac:dyDescent="0.25">
      <c r="A42" s="155"/>
      <c r="B42" s="350">
        <f>B41+B39</f>
        <v>339854</v>
      </c>
      <c r="C42" s="350">
        <f>C41+C39</f>
        <v>342826</v>
      </c>
      <c r="D42" s="350">
        <f t="shared" ref="D42" si="1">D40+D39</f>
        <v>181900</v>
      </c>
      <c r="E42" s="156" t="s">
        <v>169</v>
      </c>
      <c r="F42" s="350">
        <f>F40+F39</f>
        <v>572000</v>
      </c>
      <c r="G42" s="350">
        <f>G40+G39</f>
        <v>0</v>
      </c>
      <c r="H42" s="350">
        <f>H40+H39</f>
        <v>0</v>
      </c>
      <c r="I42" s="157">
        <v>32</v>
      </c>
      <c r="J42" s="158"/>
    </row>
    <row r="43" spans="1:10" ht="17.45" customHeight="1" x14ac:dyDescent="0.25">
      <c r="B43" s="429" t="s">
        <v>562</v>
      </c>
      <c r="E43" s="160" t="s">
        <v>170</v>
      </c>
      <c r="H43" s="441" t="s">
        <v>600</v>
      </c>
    </row>
    <row r="44" spans="1:10" ht="15.6" customHeight="1" x14ac:dyDescent="0.2">
      <c r="A44" s="435">
        <v>2</v>
      </c>
      <c r="B44" s="595" t="s">
        <v>559</v>
      </c>
      <c r="C44" s="595"/>
      <c r="D44" s="595"/>
      <c r="G44" s="3" t="s">
        <v>47</v>
      </c>
    </row>
    <row r="45" spans="1:10" ht="12.75" x14ac:dyDescent="0.2">
      <c r="A45" s="435">
        <v>18</v>
      </c>
      <c r="B45" s="595" t="s">
        <v>561</v>
      </c>
      <c r="C45" s="595"/>
      <c r="D45" s="595"/>
    </row>
    <row r="46" spans="1:10" x14ac:dyDescent="0.25"/>
    <row r="47" spans="1:10" x14ac:dyDescent="0.25"/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ht="252.75" customHeight="1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</sheetData>
  <mergeCells count="22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B44:D44"/>
    <mergeCell ref="B45:D45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1"/>
  <sheetViews>
    <sheetView workbookViewId="0">
      <selection activeCell="E28" sqref="E28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5" customWidth="1"/>
    <col min="6" max="8" width="15.28515625" style="3" customWidth="1"/>
    <col min="9" max="9" width="3.5703125" customWidth="1"/>
    <col min="10" max="10" width="4" customWidth="1"/>
  </cols>
  <sheetData>
    <row r="1" spans="1:10" x14ac:dyDescent="0.25">
      <c r="D1" s="624" t="s">
        <v>171</v>
      </c>
      <c r="E1" s="624"/>
      <c r="F1" s="624"/>
    </row>
    <row r="2" spans="1:10" ht="15" x14ac:dyDescent="0.2">
      <c r="B2" s="266" t="s">
        <v>135</v>
      </c>
      <c r="C2" s="267"/>
      <c r="D2" s="625" t="s">
        <v>172</v>
      </c>
      <c r="E2" s="625"/>
      <c r="F2" s="625"/>
      <c r="G2" s="267"/>
      <c r="H2" s="267"/>
      <c r="I2" s="161"/>
      <c r="J2" s="161"/>
    </row>
    <row r="3" spans="1:10" ht="15" x14ac:dyDescent="0.2">
      <c r="B3" s="266" t="s">
        <v>173</v>
      </c>
      <c r="C3" s="267"/>
      <c r="D3" s="626" t="s">
        <v>174</v>
      </c>
      <c r="E3" s="626"/>
      <c r="F3" s="626"/>
      <c r="G3" s="267" t="s">
        <v>175</v>
      </c>
      <c r="H3" s="267"/>
      <c r="I3" s="161"/>
      <c r="J3" s="161"/>
    </row>
    <row r="4" spans="1:10" ht="15" x14ac:dyDescent="0.2">
      <c r="A4" s="162"/>
      <c r="B4" s="268"/>
      <c r="C4" s="268"/>
      <c r="D4" s="627"/>
      <c r="E4" s="627"/>
      <c r="F4" s="627"/>
      <c r="G4" s="628"/>
      <c r="H4" s="628"/>
      <c r="I4" s="628"/>
      <c r="J4" s="161"/>
    </row>
    <row r="5" spans="1:10" ht="12.6" customHeight="1" x14ac:dyDescent="0.2">
      <c r="A5" s="608"/>
      <c r="B5" s="629" t="s">
        <v>140</v>
      </c>
      <c r="C5" s="630"/>
      <c r="D5" s="631"/>
      <c r="E5" s="632" t="s">
        <v>176</v>
      </c>
      <c r="F5" s="635" t="s">
        <v>504</v>
      </c>
      <c r="G5" s="636"/>
      <c r="H5" s="637"/>
      <c r="I5" s="641"/>
      <c r="J5" s="161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633"/>
      <c r="F6" s="638"/>
      <c r="G6" s="639"/>
      <c r="H6" s="640"/>
      <c r="I6" s="642"/>
      <c r="J6" s="161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633"/>
      <c r="F7" s="269" t="s">
        <v>432</v>
      </c>
      <c r="G7" s="269" t="s">
        <v>177</v>
      </c>
      <c r="H7" s="269" t="s">
        <v>178</v>
      </c>
      <c r="I7" s="642"/>
      <c r="J7" s="161"/>
    </row>
    <row r="8" spans="1:10" ht="12.6" customHeight="1" x14ac:dyDescent="0.2">
      <c r="A8" s="610"/>
      <c r="B8" s="605"/>
      <c r="C8" s="602"/>
      <c r="D8" s="602"/>
      <c r="E8" s="634"/>
      <c r="F8" s="275" t="s">
        <v>179</v>
      </c>
      <c r="G8" s="275" t="s">
        <v>180</v>
      </c>
      <c r="H8" s="275" t="s">
        <v>181</v>
      </c>
      <c r="I8" s="643"/>
      <c r="J8" s="161"/>
    </row>
    <row r="9" spans="1:10" s="165" customFormat="1" ht="12" customHeight="1" x14ac:dyDescent="0.2">
      <c r="A9" s="147"/>
      <c r="B9" s="622"/>
      <c r="C9" s="622"/>
      <c r="D9" s="622"/>
      <c r="E9" s="163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276">
        <v>44932</v>
      </c>
      <c r="C10" s="271">
        <v>43580</v>
      </c>
      <c r="D10" s="271">
        <v>52500</v>
      </c>
      <c r="E10" s="167" t="s">
        <v>529</v>
      </c>
      <c r="F10" s="276">
        <v>50000</v>
      </c>
      <c r="G10" s="276"/>
      <c r="H10" s="276"/>
      <c r="I10" s="149">
        <v>1</v>
      </c>
      <c r="J10" s="149"/>
    </row>
    <row r="11" spans="1:10" s="165" customFormat="1" ht="12" customHeight="1" x14ac:dyDescent="0.2">
      <c r="A11" s="149">
        <v>2</v>
      </c>
      <c r="B11" s="276">
        <v>2493</v>
      </c>
      <c r="C11" s="271">
        <v>620</v>
      </c>
      <c r="D11" s="271">
        <v>12000</v>
      </c>
      <c r="E11" s="167" t="s">
        <v>530</v>
      </c>
      <c r="F11" s="276">
        <v>2500</v>
      </c>
      <c r="G11" s="276"/>
      <c r="H11" s="276"/>
      <c r="I11" s="149">
        <v>2</v>
      </c>
      <c r="J11" s="149"/>
    </row>
    <row r="12" spans="1:10" s="165" customFormat="1" ht="12" customHeight="1" x14ac:dyDescent="0.2">
      <c r="A12" s="149">
        <v>3</v>
      </c>
      <c r="B12" s="276">
        <f>3641+57+18199+2696</f>
        <v>24593</v>
      </c>
      <c r="C12" s="271">
        <f>3396+53+23721+2288</f>
        <v>29458</v>
      </c>
      <c r="D12" s="271">
        <v>29800</v>
      </c>
      <c r="E12" s="167" t="s">
        <v>531</v>
      </c>
      <c r="F12" s="276">
        <v>16000</v>
      </c>
      <c r="G12" s="276"/>
      <c r="H12" s="276"/>
      <c r="I12" s="149">
        <v>3</v>
      </c>
      <c r="J12" s="149"/>
    </row>
    <row r="13" spans="1:10" s="165" customFormat="1" ht="12" customHeight="1" x14ac:dyDescent="0.2">
      <c r="A13" s="149">
        <v>4</v>
      </c>
      <c r="B13" s="276"/>
      <c r="C13" s="271"/>
      <c r="D13" s="271"/>
      <c r="E13" s="167"/>
      <c r="F13" s="276"/>
      <c r="G13" s="276"/>
      <c r="H13" s="276"/>
      <c r="I13" s="149">
        <v>4</v>
      </c>
      <c r="J13" s="149"/>
    </row>
    <row r="14" spans="1:10" s="165" customFormat="1" ht="12" customHeight="1" x14ac:dyDescent="0.2">
      <c r="A14" s="149">
        <v>5</v>
      </c>
      <c r="B14" s="271"/>
      <c r="C14" s="271"/>
      <c r="D14" s="271"/>
      <c r="E14" s="167"/>
      <c r="F14" s="276"/>
      <c r="G14" s="276"/>
      <c r="H14" s="276"/>
      <c r="I14" s="149">
        <v>5</v>
      </c>
      <c r="J14" s="149"/>
    </row>
    <row r="15" spans="1:10" s="165" customFormat="1" ht="12" customHeight="1" x14ac:dyDescent="0.2">
      <c r="A15" s="149">
        <v>6</v>
      </c>
      <c r="B15" s="271"/>
      <c r="C15" s="271"/>
      <c r="D15" s="271"/>
      <c r="E15" s="167"/>
      <c r="F15" s="276"/>
      <c r="G15" s="276"/>
      <c r="H15" s="276"/>
      <c r="I15" s="149">
        <v>6</v>
      </c>
      <c r="J15" s="149"/>
    </row>
    <row r="16" spans="1:10" s="170" customFormat="1" ht="12" customHeight="1" x14ac:dyDescent="0.2">
      <c r="A16" s="149">
        <v>7</v>
      </c>
      <c r="B16" s="277">
        <f t="shared" ref="B16:D16" si="0">SUM(B10:B15)</f>
        <v>72018</v>
      </c>
      <c r="C16" s="277">
        <f t="shared" si="0"/>
        <v>73658</v>
      </c>
      <c r="D16" s="277">
        <f t="shared" si="0"/>
        <v>94300</v>
      </c>
      <c r="E16" s="168" t="s">
        <v>183</v>
      </c>
      <c r="F16" s="277">
        <f>SUM(F10:F15)</f>
        <v>68500</v>
      </c>
      <c r="G16" s="277">
        <f>SUM(G10:G15)</f>
        <v>0</v>
      </c>
      <c r="H16" s="277">
        <f t="shared" ref="H16" si="1">SUM(H10:H15)</f>
        <v>0</v>
      </c>
      <c r="I16" s="149">
        <v>7</v>
      </c>
      <c r="J16" s="169"/>
    </row>
    <row r="17" spans="1:10" s="165" customFormat="1" ht="12" customHeight="1" x14ac:dyDescent="0.2">
      <c r="A17" s="147" t="s">
        <v>47</v>
      </c>
      <c r="B17" s="622"/>
      <c r="C17" s="622"/>
      <c r="D17" s="622"/>
      <c r="E17" s="163" t="s">
        <v>184</v>
      </c>
      <c r="F17" s="623"/>
      <c r="G17" s="623"/>
      <c r="H17" s="623"/>
      <c r="I17" s="147" t="s">
        <v>47</v>
      </c>
      <c r="J17" s="149"/>
    </row>
    <row r="18" spans="1:10" s="165" customFormat="1" ht="12" customHeight="1" x14ac:dyDescent="0.2">
      <c r="A18" s="149">
        <v>8</v>
      </c>
      <c r="B18" s="271">
        <f>2624+6561+1099+2586+5407+19270+2041+1000+639+1145</f>
        <v>42372</v>
      </c>
      <c r="C18" s="271">
        <v>36977</v>
      </c>
      <c r="D18" s="271">
        <v>47700</v>
      </c>
      <c r="E18" s="167" t="s">
        <v>563</v>
      </c>
      <c r="F18" s="276">
        <v>51000</v>
      </c>
      <c r="G18" s="276"/>
      <c r="H18" s="276"/>
      <c r="I18" s="149">
        <v>8</v>
      </c>
      <c r="J18" s="149"/>
    </row>
    <row r="19" spans="1:10" s="165" customFormat="1" ht="12" customHeight="1" x14ac:dyDescent="0.2">
      <c r="A19" s="149">
        <v>9</v>
      </c>
      <c r="B19" s="271">
        <f>123+800+151+475</f>
        <v>1549</v>
      </c>
      <c r="C19" s="271">
        <v>5677</v>
      </c>
      <c r="D19" s="271">
        <v>11500</v>
      </c>
      <c r="E19" s="167" t="s">
        <v>564</v>
      </c>
      <c r="F19" s="276">
        <v>56000</v>
      </c>
      <c r="G19" s="276"/>
      <c r="H19" s="276"/>
      <c r="I19" s="149">
        <v>9</v>
      </c>
      <c r="J19" s="149"/>
    </row>
    <row r="20" spans="1:10" s="165" customFormat="1" ht="12" customHeight="1" x14ac:dyDescent="0.2">
      <c r="A20" s="149">
        <v>10</v>
      </c>
      <c r="B20" s="271"/>
      <c r="C20" s="271"/>
      <c r="D20" s="271"/>
      <c r="E20" s="167"/>
      <c r="F20" s="276"/>
      <c r="G20" s="276"/>
      <c r="H20" s="276"/>
      <c r="I20" s="149">
        <v>10</v>
      </c>
      <c r="J20" s="149"/>
    </row>
    <row r="21" spans="1:10" s="165" customFormat="1" ht="12" customHeight="1" x14ac:dyDescent="0.2">
      <c r="A21" s="149">
        <v>11</v>
      </c>
      <c r="B21" s="271"/>
      <c r="C21" s="271"/>
      <c r="D21" s="271"/>
      <c r="E21" s="167"/>
      <c r="F21" s="276"/>
      <c r="G21" s="276"/>
      <c r="H21" s="276"/>
      <c r="I21" s="149">
        <v>11</v>
      </c>
      <c r="J21" s="149"/>
    </row>
    <row r="22" spans="1:10" s="165" customFormat="1" ht="12" customHeight="1" x14ac:dyDescent="0.2">
      <c r="A22" s="149">
        <v>12</v>
      </c>
      <c r="B22" s="271"/>
      <c r="C22" s="271"/>
      <c r="D22" s="271"/>
      <c r="E22" s="167"/>
      <c r="F22" s="276"/>
      <c r="G22" s="276"/>
      <c r="H22" s="276"/>
      <c r="I22" s="149">
        <v>12</v>
      </c>
      <c r="J22" s="149"/>
    </row>
    <row r="23" spans="1:10" s="165" customFormat="1" ht="12" customHeight="1" x14ac:dyDescent="0.2">
      <c r="A23" s="149">
        <v>13</v>
      </c>
      <c r="B23" s="271"/>
      <c r="C23" s="271"/>
      <c r="D23" s="271"/>
      <c r="E23" s="167"/>
      <c r="F23" s="276"/>
      <c r="G23" s="276"/>
      <c r="H23" s="276"/>
      <c r="I23" s="149">
        <v>13</v>
      </c>
      <c r="J23" s="149"/>
    </row>
    <row r="24" spans="1:10" s="170" customFormat="1" ht="12" customHeight="1" x14ac:dyDescent="0.2">
      <c r="A24" s="149">
        <v>14</v>
      </c>
      <c r="B24" s="277">
        <f t="shared" ref="B24:D24" si="2">SUM(B18:B23)</f>
        <v>43921</v>
      </c>
      <c r="C24" s="277">
        <f t="shared" si="2"/>
        <v>42654</v>
      </c>
      <c r="D24" s="277">
        <f t="shared" si="2"/>
        <v>59200</v>
      </c>
      <c r="E24" s="168" t="s">
        <v>185</v>
      </c>
      <c r="F24" s="277">
        <f>SUM(F18:F23)</f>
        <v>107000</v>
      </c>
      <c r="G24" s="277">
        <f>SUM(G18:G23)</f>
        <v>0</v>
      </c>
      <c r="H24" s="277">
        <f t="shared" ref="H24" si="3">SUM(H18:H23)</f>
        <v>0</v>
      </c>
      <c r="I24" s="149">
        <v>14</v>
      </c>
      <c r="J24" s="169"/>
    </row>
    <row r="25" spans="1:10" s="165" customFormat="1" ht="12" customHeight="1" x14ac:dyDescent="0.2">
      <c r="A25" s="147" t="s">
        <v>47</v>
      </c>
      <c r="B25" s="622"/>
      <c r="C25" s="622"/>
      <c r="D25" s="622"/>
      <c r="E25" s="163" t="s">
        <v>186</v>
      </c>
      <c r="F25" s="623"/>
      <c r="G25" s="623"/>
      <c r="H25" s="623"/>
      <c r="I25" s="147"/>
      <c r="J25" s="149"/>
    </row>
    <row r="26" spans="1:10" s="165" customFormat="1" ht="12" customHeight="1" x14ac:dyDescent="0.2">
      <c r="A26" s="149">
        <v>15</v>
      </c>
      <c r="B26" s="271">
        <v>0</v>
      </c>
      <c r="C26" s="271">
        <v>0</v>
      </c>
      <c r="D26" s="271">
        <v>500</v>
      </c>
      <c r="E26" s="167" t="s">
        <v>187</v>
      </c>
      <c r="F26" s="276">
        <v>1500</v>
      </c>
      <c r="G26" s="276"/>
      <c r="H26" s="276"/>
      <c r="I26" s="149">
        <v>15</v>
      </c>
      <c r="J26" s="149"/>
    </row>
    <row r="27" spans="1:10" s="165" customFormat="1" ht="12" customHeight="1" x14ac:dyDescent="0.2">
      <c r="A27" s="149">
        <v>16</v>
      </c>
      <c r="B27" s="271">
        <v>2523</v>
      </c>
      <c r="C27" s="271">
        <v>1069</v>
      </c>
      <c r="D27" s="271">
        <v>5000</v>
      </c>
      <c r="E27" s="167" t="s">
        <v>565</v>
      </c>
      <c r="F27" s="276">
        <v>26500</v>
      </c>
      <c r="G27" s="276"/>
      <c r="H27" s="276"/>
      <c r="I27" s="149">
        <v>16</v>
      </c>
      <c r="J27" s="149"/>
    </row>
    <row r="28" spans="1:10" s="165" customFormat="1" ht="12" customHeight="1" x14ac:dyDescent="0.2">
      <c r="A28" s="149">
        <v>17</v>
      </c>
      <c r="B28" s="271">
        <v>1321</v>
      </c>
      <c r="C28" s="271">
        <v>1331</v>
      </c>
      <c r="D28" s="271">
        <v>5000</v>
      </c>
      <c r="E28" s="167" t="s">
        <v>188</v>
      </c>
      <c r="F28" s="276">
        <v>5000</v>
      </c>
      <c r="G28" s="276"/>
      <c r="H28" s="276"/>
      <c r="I28" s="149">
        <v>17</v>
      </c>
      <c r="J28" s="149"/>
    </row>
    <row r="29" spans="1:10" s="165" customFormat="1" ht="12" customHeight="1" x14ac:dyDescent="0.2">
      <c r="A29" s="149">
        <v>18</v>
      </c>
      <c r="B29" s="271"/>
      <c r="C29" s="271"/>
      <c r="D29" s="271"/>
      <c r="E29" s="167"/>
      <c r="F29" s="276"/>
      <c r="G29" s="276"/>
      <c r="H29" s="276"/>
      <c r="I29" s="149">
        <v>18</v>
      </c>
      <c r="J29" s="149"/>
    </row>
    <row r="30" spans="1:10" s="165" customFormat="1" ht="12" customHeight="1" x14ac:dyDescent="0.2">
      <c r="A30" s="149">
        <v>19</v>
      </c>
      <c r="B30" s="271"/>
      <c r="C30" s="271"/>
      <c r="D30" s="271"/>
      <c r="E30" s="167"/>
      <c r="F30" s="276"/>
      <c r="G30" s="276"/>
      <c r="H30" s="276"/>
      <c r="I30" s="149">
        <v>19</v>
      </c>
      <c r="J30" s="149"/>
    </row>
    <row r="31" spans="1:10" s="165" customFormat="1" ht="12" customHeight="1" x14ac:dyDescent="0.2">
      <c r="A31" s="149">
        <v>20</v>
      </c>
      <c r="B31" s="271"/>
      <c r="C31" s="271"/>
      <c r="D31" s="271"/>
      <c r="E31" s="167"/>
      <c r="F31" s="276"/>
      <c r="G31" s="276"/>
      <c r="H31" s="276"/>
      <c r="I31" s="149">
        <v>20</v>
      </c>
      <c r="J31" s="149"/>
    </row>
    <row r="32" spans="1:10" s="170" customFormat="1" ht="12" customHeight="1" x14ac:dyDescent="0.2">
      <c r="A32" s="149">
        <v>21</v>
      </c>
      <c r="B32" s="277">
        <f t="shared" ref="B32:D32" si="4">SUM(B26:B31)</f>
        <v>3844</v>
      </c>
      <c r="C32" s="277">
        <f t="shared" si="4"/>
        <v>2400</v>
      </c>
      <c r="D32" s="277">
        <f t="shared" si="4"/>
        <v>10500</v>
      </c>
      <c r="E32" s="168" t="s">
        <v>189</v>
      </c>
      <c r="F32" s="277">
        <f>SUM(F26:F31)</f>
        <v>33000</v>
      </c>
      <c r="G32" s="277">
        <f t="shared" ref="G32:H32" si="5">SUM(G26:G31)</f>
        <v>0</v>
      </c>
      <c r="H32" s="277">
        <f t="shared" si="5"/>
        <v>0</v>
      </c>
      <c r="I32" s="149">
        <v>21</v>
      </c>
      <c r="J32" s="169"/>
    </row>
    <row r="33" spans="1:10" s="165" customFormat="1" ht="12" customHeight="1" x14ac:dyDescent="0.2">
      <c r="A33" s="171" t="s">
        <v>47</v>
      </c>
      <c r="B33" s="622"/>
      <c r="C33" s="622"/>
      <c r="D33" s="622"/>
      <c r="E33" s="163" t="s">
        <v>190</v>
      </c>
      <c r="F33" s="623"/>
      <c r="G33" s="623"/>
      <c r="H33" s="623"/>
      <c r="I33" s="147" t="s">
        <v>47</v>
      </c>
      <c r="J33" s="149"/>
    </row>
    <row r="34" spans="1:10" s="165" customFormat="1" ht="12" customHeight="1" x14ac:dyDescent="0.2">
      <c r="A34" s="149">
        <v>22</v>
      </c>
      <c r="B34" s="271">
        <v>2000</v>
      </c>
      <c r="C34" s="276">
        <v>0</v>
      </c>
      <c r="D34" s="271">
        <v>2000</v>
      </c>
      <c r="E34" s="167" t="s">
        <v>191</v>
      </c>
      <c r="F34" s="276">
        <v>2000</v>
      </c>
      <c r="G34" s="276"/>
      <c r="H34" s="276"/>
      <c r="I34" s="149">
        <v>22</v>
      </c>
      <c r="J34" s="149"/>
    </row>
    <row r="35" spans="1:10" s="165" customFormat="1" ht="12" customHeight="1" x14ac:dyDescent="0.2">
      <c r="A35" s="149">
        <v>23</v>
      </c>
      <c r="B35" s="271"/>
      <c r="C35" s="276"/>
      <c r="D35" s="276"/>
      <c r="E35" s="419"/>
      <c r="F35" s="276"/>
      <c r="G35" s="276"/>
      <c r="H35" s="276"/>
      <c r="I35" s="149">
        <v>23</v>
      </c>
      <c r="J35" s="149"/>
    </row>
    <row r="36" spans="1:10" s="165" customFormat="1" ht="12" customHeight="1" x14ac:dyDescent="0.2">
      <c r="A36" s="149">
        <v>24</v>
      </c>
      <c r="B36" s="271"/>
      <c r="C36" s="271"/>
      <c r="D36" s="271"/>
      <c r="E36" s="167"/>
      <c r="F36" s="276"/>
      <c r="G36" s="276"/>
      <c r="H36" s="276"/>
      <c r="I36" s="149">
        <v>24</v>
      </c>
      <c r="J36" s="149"/>
    </row>
    <row r="37" spans="1:10" s="165" customFormat="1" ht="12" customHeight="1" x14ac:dyDescent="0.2">
      <c r="A37" s="149">
        <v>25</v>
      </c>
      <c r="B37" s="271"/>
      <c r="C37" s="271"/>
      <c r="D37" s="271">
        <v>2100</v>
      </c>
      <c r="E37" s="166" t="s">
        <v>192</v>
      </c>
      <c r="F37" s="276">
        <f>134500+264000-16000+78000-99000</f>
        <v>361500</v>
      </c>
      <c r="G37" s="276"/>
      <c r="H37" s="276"/>
      <c r="I37" s="149">
        <v>25</v>
      </c>
      <c r="J37" s="149"/>
    </row>
    <row r="38" spans="1:10" s="170" customFormat="1" ht="12" customHeight="1" x14ac:dyDescent="0.2">
      <c r="A38" s="149">
        <v>26</v>
      </c>
      <c r="B38" s="277">
        <f t="shared" ref="B38:D38" si="6">SUM(B34:B37)</f>
        <v>2000</v>
      </c>
      <c r="C38" s="277">
        <f t="shared" si="6"/>
        <v>0</v>
      </c>
      <c r="D38" s="277">
        <f t="shared" si="6"/>
        <v>4100</v>
      </c>
      <c r="E38" s="168" t="s">
        <v>193</v>
      </c>
      <c r="F38" s="277">
        <f>SUM(F34:F37)</f>
        <v>363500</v>
      </c>
      <c r="G38" s="277">
        <f>SUM(G34:G37)</f>
        <v>0</v>
      </c>
      <c r="H38" s="277">
        <f t="shared" ref="H38" si="7">SUM(H34:H37)</f>
        <v>0</v>
      </c>
      <c r="I38" s="149">
        <v>26</v>
      </c>
      <c r="J38" s="169"/>
    </row>
    <row r="39" spans="1:10" s="165" customFormat="1" ht="12" customHeight="1" x14ac:dyDescent="0.2">
      <c r="A39" s="149">
        <v>27</v>
      </c>
      <c r="B39" s="276">
        <f t="shared" ref="B39:D39" si="8">B16+B24+B32+B38</f>
        <v>121783</v>
      </c>
      <c r="C39" s="276">
        <f t="shared" si="8"/>
        <v>118712</v>
      </c>
      <c r="D39" s="276">
        <f t="shared" si="8"/>
        <v>168100</v>
      </c>
      <c r="E39" s="172" t="s">
        <v>194</v>
      </c>
      <c r="F39" s="276">
        <f>F16+F24+F32+F38</f>
        <v>572000</v>
      </c>
      <c r="G39" s="276">
        <f>G16+G24+G32+G38</f>
        <v>0</v>
      </c>
      <c r="H39" s="276">
        <f t="shared" ref="H39" si="9">H16+H24+H32+H38</f>
        <v>0</v>
      </c>
      <c r="I39" s="149">
        <v>27</v>
      </c>
      <c r="J39" s="149"/>
    </row>
    <row r="40" spans="1:10" s="165" customFormat="1" ht="12" customHeight="1" thickBot="1" x14ac:dyDescent="0.25">
      <c r="A40" s="154">
        <v>28</v>
      </c>
      <c r="B40" s="271">
        <v>218071</v>
      </c>
      <c r="C40" s="271">
        <f>224079+35</f>
        <v>224114</v>
      </c>
      <c r="D40" s="271">
        <v>13800</v>
      </c>
      <c r="E40" s="173" t="s">
        <v>195</v>
      </c>
      <c r="F40" s="276"/>
      <c r="G40" s="276"/>
      <c r="H40" s="276"/>
      <c r="I40" s="154">
        <v>28</v>
      </c>
      <c r="J40" s="149"/>
    </row>
    <row r="41" spans="1:10" s="170" customFormat="1" ht="12" customHeight="1" thickBot="1" x14ac:dyDescent="0.25">
      <c r="A41" s="174">
        <v>29</v>
      </c>
      <c r="B41" s="277">
        <f t="shared" ref="B41:D41" si="10">SUM(B39:B40)</f>
        <v>339854</v>
      </c>
      <c r="C41" s="277">
        <f t="shared" si="10"/>
        <v>342826</v>
      </c>
      <c r="D41" s="277">
        <f t="shared" si="10"/>
        <v>181900</v>
      </c>
      <c r="E41" s="175" t="s">
        <v>196</v>
      </c>
      <c r="F41" s="277">
        <f>SUM(F39:F40)</f>
        <v>572000</v>
      </c>
      <c r="G41" s="277">
        <f>SUM(G39:G40)</f>
        <v>0</v>
      </c>
      <c r="H41" s="277">
        <f t="shared" ref="H41" si="11">SUM(H39:H40)</f>
        <v>0</v>
      </c>
      <c r="I41" s="176">
        <v>29</v>
      </c>
      <c r="J41" s="177"/>
    </row>
    <row r="42" spans="1:10" s="165" customFormat="1" ht="12" customHeight="1" x14ac:dyDescent="0.25">
      <c r="A42" s="140"/>
      <c r="B42" s="272" t="s">
        <v>197</v>
      </c>
      <c r="C42" s="259"/>
      <c r="D42" s="260"/>
      <c r="E42"/>
      <c r="F42" s="3"/>
      <c r="G42" s="3"/>
      <c r="H42" s="3" t="s">
        <v>198</v>
      </c>
      <c r="I42"/>
      <c r="J42"/>
    </row>
    <row r="43" spans="1:10" s="165" customFormat="1" ht="12" customHeight="1" x14ac:dyDescent="0.25">
      <c r="A43" s="140"/>
      <c r="B43" s="259" t="s">
        <v>566</v>
      </c>
      <c r="C43" s="259"/>
      <c r="D43" s="260"/>
      <c r="E43"/>
      <c r="F43" s="3"/>
      <c r="G43" s="3"/>
      <c r="H43" s="3"/>
      <c r="I43"/>
      <c r="J43"/>
    </row>
    <row r="44" spans="1:10" s="165" customFormat="1" ht="20.100000000000001" customHeight="1" x14ac:dyDescent="0.2">
      <c r="A44" s="433">
        <v>5</v>
      </c>
      <c r="B44" s="621" t="s">
        <v>601</v>
      </c>
      <c r="C44" s="621"/>
      <c r="D44" s="621"/>
      <c r="E44" s="621"/>
      <c r="F44" s="267"/>
      <c r="G44" s="3"/>
      <c r="H44" s="3"/>
      <c r="I44"/>
      <c r="J44"/>
    </row>
    <row r="45" spans="1:10" ht="15" customHeight="1" x14ac:dyDescent="0.2">
      <c r="A45" s="432">
        <v>6</v>
      </c>
      <c r="B45" s="431" t="s">
        <v>567</v>
      </c>
      <c r="C45" s="431"/>
      <c r="D45" s="431"/>
      <c r="E45" s="430"/>
    </row>
    <row r="46" spans="1:10" ht="10.7" hidden="1" customHeight="1" x14ac:dyDescent="0.25"/>
    <row r="47" spans="1:10" ht="10.7" hidden="1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2289" spans="1:4" ht="252.75" hidden="1" customHeight="1" x14ac:dyDescent="0.25"/>
    <row r="2290" spans="1:4" ht="12.75" x14ac:dyDescent="0.2">
      <c r="A2290" s="432">
        <v>16</v>
      </c>
      <c r="B2290" s="431" t="s">
        <v>583</v>
      </c>
      <c r="C2290" s="431"/>
      <c r="D2290" s="431"/>
    </row>
    <row r="2291" spans="1:4" x14ac:dyDescent="0.25"/>
    <row r="2292" spans="1:4" x14ac:dyDescent="0.25"/>
    <row r="2293" spans="1:4" x14ac:dyDescent="0.25"/>
    <row r="2294" spans="1:4" x14ac:dyDescent="0.25"/>
    <row r="2295" spans="1:4" x14ac:dyDescent="0.25"/>
    <row r="2296" spans="1:4" x14ac:dyDescent="0.25"/>
    <row r="2297" spans="1:4" x14ac:dyDescent="0.25"/>
    <row r="2298" spans="1:4" x14ac:dyDescent="0.25"/>
    <row r="2299" spans="1:4" x14ac:dyDescent="0.25"/>
    <row r="2300" spans="1:4" x14ac:dyDescent="0.25"/>
    <row r="2301" spans="1:4" x14ac:dyDescent="0.25"/>
  </sheetData>
  <mergeCells count="23">
    <mergeCell ref="A5:A8"/>
    <mergeCell ref="B5:D5"/>
    <mergeCell ref="E5:E8"/>
    <mergeCell ref="F5:H6"/>
    <mergeCell ref="I5:I8"/>
    <mergeCell ref="D6:D8"/>
    <mergeCell ref="B7:B8"/>
    <mergeCell ref="C7:C8"/>
    <mergeCell ref="D1:F1"/>
    <mergeCell ref="D2:F2"/>
    <mergeCell ref="D3:F3"/>
    <mergeCell ref="D4:F4"/>
    <mergeCell ref="G4:I4"/>
    <mergeCell ref="B44:E44"/>
    <mergeCell ref="B33:D33"/>
    <mergeCell ref="F33:H33"/>
    <mergeCell ref="B6:C6"/>
    <mergeCell ref="B9:D9"/>
    <mergeCell ref="F9:H9"/>
    <mergeCell ref="B17:D17"/>
    <mergeCell ref="F17:H17"/>
    <mergeCell ref="B25:D25"/>
    <mergeCell ref="F25:H25"/>
  </mergeCells>
  <pageMargins left="0.7" right="0.7" top="0.75" bottom="0.75" header="0.3" footer="0.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1"/>
  <sheetViews>
    <sheetView topLeftCell="B1" zoomScaleNormal="100" workbookViewId="0">
      <selection activeCell="H5" sqref="H5:H8"/>
    </sheetView>
  </sheetViews>
  <sheetFormatPr defaultRowHeight="12.75" x14ac:dyDescent="0.2"/>
  <cols>
    <col min="1" max="1" width="2.7109375" customWidth="1"/>
    <col min="2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/>
      <c r="F2" s="677"/>
      <c r="G2" s="677"/>
      <c r="H2" s="677"/>
      <c r="I2" s="677"/>
      <c r="J2" s="677"/>
      <c r="K2" s="677"/>
      <c r="L2" s="677"/>
      <c r="M2" s="677"/>
    </row>
    <row r="3" spans="1:13" ht="15" x14ac:dyDescent="0.2">
      <c r="B3" s="673" t="s">
        <v>200</v>
      </c>
      <c r="C3" s="674"/>
      <c r="D3" s="674"/>
      <c r="E3" s="675" t="s">
        <v>174</v>
      </c>
      <c r="F3" s="675"/>
      <c r="G3" s="675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660" t="s">
        <v>505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279" t="s">
        <v>204</v>
      </c>
      <c r="K7" s="279" t="s">
        <v>205</v>
      </c>
      <c r="L7" s="280" t="s">
        <v>206</v>
      </c>
      <c r="M7" s="597"/>
    </row>
    <row r="8" spans="1:13" x14ac:dyDescent="0.2">
      <c r="A8" s="598"/>
      <c r="B8" s="605"/>
      <c r="C8" s="602"/>
      <c r="D8" s="602"/>
      <c r="E8" s="670" t="s">
        <v>207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82">
        <v>1</v>
      </c>
      <c r="B9" s="288"/>
      <c r="C9" s="288"/>
      <c r="D9" s="288"/>
      <c r="E9" s="659" t="s">
        <v>208</v>
      </c>
      <c r="F9" s="659"/>
      <c r="G9" s="659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82">
        <v>2</v>
      </c>
      <c r="B10" s="288">
        <v>2624</v>
      </c>
      <c r="C10" s="288">
        <v>2510</v>
      </c>
      <c r="D10" s="288">
        <v>2500</v>
      </c>
      <c r="E10" s="644" t="s">
        <v>209</v>
      </c>
      <c r="F10" s="645"/>
      <c r="G10" s="646"/>
      <c r="H10" s="182"/>
      <c r="I10" s="182"/>
      <c r="J10" s="283">
        <v>2500</v>
      </c>
      <c r="K10" s="283"/>
      <c r="L10" s="283"/>
      <c r="M10" s="182">
        <v>2</v>
      </c>
    </row>
    <row r="11" spans="1:13" ht="12.95" customHeight="1" x14ac:dyDescent="0.2">
      <c r="A11" s="182">
        <v>3</v>
      </c>
      <c r="B11" s="288">
        <v>6561</v>
      </c>
      <c r="C11" s="288">
        <v>3653</v>
      </c>
      <c r="D11" s="288">
        <v>5000</v>
      </c>
      <c r="E11" s="644" t="s">
        <v>210</v>
      </c>
      <c r="F11" s="645"/>
      <c r="G11" s="646"/>
      <c r="H11" s="182"/>
      <c r="I11" s="182"/>
      <c r="J11" s="283">
        <v>2500</v>
      </c>
      <c r="K11" s="283"/>
      <c r="L11" s="283"/>
      <c r="M11" s="182">
        <v>3</v>
      </c>
    </row>
    <row r="12" spans="1:13" ht="12.95" customHeight="1" x14ac:dyDescent="0.2">
      <c r="A12" s="182">
        <v>4</v>
      </c>
      <c r="B12" s="288">
        <v>1099</v>
      </c>
      <c r="C12" s="288">
        <v>919</v>
      </c>
      <c r="D12" s="288">
        <v>3000</v>
      </c>
      <c r="E12" s="644" t="s">
        <v>211</v>
      </c>
      <c r="F12" s="645"/>
      <c r="G12" s="646"/>
      <c r="H12" s="182"/>
      <c r="I12" s="182"/>
      <c r="J12" s="283">
        <v>9200</v>
      </c>
      <c r="K12" s="283"/>
      <c r="L12" s="283"/>
      <c r="M12" s="182">
        <v>4</v>
      </c>
    </row>
    <row r="13" spans="1:13" ht="12.95" customHeight="1" x14ac:dyDescent="0.2">
      <c r="A13" s="182">
        <v>5</v>
      </c>
      <c r="B13" s="288">
        <v>2586</v>
      </c>
      <c r="C13" s="288">
        <v>2593</v>
      </c>
      <c r="D13" s="288">
        <v>4000</v>
      </c>
      <c r="E13" s="644" t="s">
        <v>212</v>
      </c>
      <c r="F13" s="645"/>
      <c r="G13" s="646"/>
      <c r="H13" s="182"/>
      <c r="I13" s="182"/>
      <c r="J13" s="283">
        <v>4000</v>
      </c>
      <c r="K13" s="283"/>
      <c r="L13" s="283"/>
      <c r="M13" s="182">
        <v>5</v>
      </c>
    </row>
    <row r="14" spans="1:13" ht="12.95" customHeight="1" x14ac:dyDescent="0.2">
      <c r="A14" s="182">
        <v>6</v>
      </c>
      <c r="B14" s="288">
        <v>5407</v>
      </c>
      <c r="C14" s="288">
        <v>6208</v>
      </c>
      <c r="D14" s="288">
        <v>5000</v>
      </c>
      <c r="E14" s="644" t="s">
        <v>213</v>
      </c>
      <c r="F14" s="645"/>
      <c r="G14" s="646"/>
      <c r="H14" s="182"/>
      <c r="I14" s="182"/>
      <c r="J14" s="283">
        <v>5000</v>
      </c>
      <c r="K14" s="283"/>
      <c r="L14" s="283"/>
      <c r="M14" s="182">
        <v>6</v>
      </c>
    </row>
    <row r="15" spans="1:13" ht="12.95" customHeight="1" x14ac:dyDescent="0.2">
      <c r="A15" s="182">
        <v>7</v>
      </c>
      <c r="B15" s="288">
        <v>1000</v>
      </c>
      <c r="C15" s="288">
        <v>0</v>
      </c>
      <c r="D15" s="288">
        <v>1800</v>
      </c>
      <c r="E15" s="644" t="s">
        <v>214</v>
      </c>
      <c r="F15" s="645"/>
      <c r="G15" s="646"/>
      <c r="H15" s="182"/>
      <c r="I15" s="182"/>
      <c r="J15" s="283">
        <v>1400</v>
      </c>
      <c r="K15" s="283"/>
      <c r="L15" s="283"/>
      <c r="M15" s="182">
        <v>7</v>
      </c>
    </row>
    <row r="16" spans="1:13" ht="12.95" customHeight="1" x14ac:dyDescent="0.2">
      <c r="A16" s="182">
        <v>8</v>
      </c>
      <c r="B16" s="288">
        <v>639</v>
      </c>
      <c r="C16" s="288">
        <v>708</v>
      </c>
      <c r="D16" s="288">
        <v>1000</v>
      </c>
      <c r="E16" s="644" t="s">
        <v>215</v>
      </c>
      <c r="F16" s="645"/>
      <c r="G16" s="646"/>
      <c r="H16" s="182"/>
      <c r="I16" s="182"/>
      <c r="J16" s="283">
        <v>1000</v>
      </c>
      <c r="K16" s="283"/>
      <c r="L16" s="283"/>
      <c r="M16" s="182">
        <v>8</v>
      </c>
    </row>
    <row r="17" spans="1:13" ht="12.95" customHeight="1" x14ac:dyDescent="0.2">
      <c r="A17" s="182">
        <v>9</v>
      </c>
      <c r="B17" s="288">
        <v>2041</v>
      </c>
      <c r="C17" s="288">
        <v>2965</v>
      </c>
      <c r="D17" s="288">
        <v>3000</v>
      </c>
      <c r="E17" s="644" t="s">
        <v>216</v>
      </c>
      <c r="F17" s="645"/>
      <c r="G17" s="646"/>
      <c r="H17" s="182"/>
      <c r="I17" s="182"/>
      <c r="J17" s="283">
        <v>3000</v>
      </c>
      <c r="K17" s="283"/>
      <c r="L17" s="283"/>
      <c r="M17" s="182">
        <v>9</v>
      </c>
    </row>
    <row r="18" spans="1:13" ht="12.95" customHeight="1" x14ac:dyDescent="0.2">
      <c r="A18" s="182">
        <v>10</v>
      </c>
      <c r="B18" s="288">
        <v>19270</v>
      </c>
      <c r="C18" s="288">
        <v>16671</v>
      </c>
      <c r="D18" s="288">
        <v>19000</v>
      </c>
      <c r="E18" s="644" t="s">
        <v>217</v>
      </c>
      <c r="F18" s="645"/>
      <c r="G18" s="646"/>
      <c r="H18" s="182"/>
      <c r="I18" s="182"/>
      <c r="J18" s="283">
        <v>19000</v>
      </c>
      <c r="K18" s="283"/>
      <c r="L18" s="283"/>
      <c r="M18" s="182">
        <v>10</v>
      </c>
    </row>
    <row r="19" spans="1:13" ht="12.95" customHeight="1" x14ac:dyDescent="0.2">
      <c r="A19" s="182">
        <v>12</v>
      </c>
      <c r="B19" s="288">
        <v>0</v>
      </c>
      <c r="C19" s="288">
        <v>240</v>
      </c>
      <c r="D19" s="288">
        <v>500</v>
      </c>
      <c r="E19" s="644" t="s">
        <v>218</v>
      </c>
      <c r="F19" s="645"/>
      <c r="G19" s="646"/>
      <c r="H19" s="182"/>
      <c r="I19" s="182"/>
      <c r="J19" s="283">
        <v>500</v>
      </c>
      <c r="K19" s="283"/>
      <c r="L19" s="283"/>
      <c r="M19" s="182">
        <v>12</v>
      </c>
    </row>
    <row r="20" spans="1:13" ht="12.95" customHeight="1" x14ac:dyDescent="0.2">
      <c r="A20" s="182">
        <v>13</v>
      </c>
      <c r="B20" s="288">
        <v>1145</v>
      </c>
      <c r="C20" s="288">
        <v>509</v>
      </c>
      <c r="D20" s="288">
        <v>1400</v>
      </c>
      <c r="E20" s="644" t="s">
        <v>219</v>
      </c>
      <c r="F20" s="645"/>
      <c r="G20" s="646"/>
      <c r="H20" s="182"/>
      <c r="I20" s="182"/>
      <c r="J20" s="283">
        <v>1400</v>
      </c>
      <c r="K20" s="283"/>
      <c r="L20" s="283"/>
      <c r="M20" s="182">
        <v>13</v>
      </c>
    </row>
    <row r="21" spans="1:13" ht="12.95" customHeight="1" x14ac:dyDescent="0.2">
      <c r="A21" s="182"/>
      <c r="B21" s="288"/>
      <c r="C21" s="288">
        <v>0</v>
      </c>
      <c r="D21" s="288">
        <v>1000</v>
      </c>
      <c r="E21" s="183" t="s">
        <v>220</v>
      </c>
      <c r="F21" s="184"/>
      <c r="G21" s="185"/>
      <c r="H21" s="182"/>
      <c r="I21" s="182"/>
      <c r="J21" s="283">
        <v>1000</v>
      </c>
      <c r="K21" s="283"/>
      <c r="L21" s="283"/>
      <c r="M21" s="182"/>
    </row>
    <row r="22" spans="1:13" ht="12.95" customHeight="1" x14ac:dyDescent="0.2">
      <c r="A22" s="182">
        <v>15</v>
      </c>
      <c r="B22" s="288">
        <v>0</v>
      </c>
      <c r="C22" s="288">
        <v>0</v>
      </c>
      <c r="D22" s="288">
        <v>500</v>
      </c>
      <c r="E22" s="644" t="s">
        <v>221</v>
      </c>
      <c r="F22" s="645"/>
      <c r="G22" s="646"/>
      <c r="H22" s="182"/>
      <c r="I22" s="182"/>
      <c r="J22" s="283">
        <v>500</v>
      </c>
      <c r="K22" s="283"/>
      <c r="L22" s="283"/>
      <c r="M22" s="182">
        <v>15</v>
      </c>
    </row>
    <row r="23" spans="1:13" ht="12.95" customHeight="1" x14ac:dyDescent="0.2">
      <c r="A23" s="182">
        <v>16</v>
      </c>
      <c r="B23" s="284">
        <f t="shared" ref="B23:D23" si="0">SUM(B10:B22)</f>
        <v>42372</v>
      </c>
      <c r="C23" s="284">
        <f t="shared" si="0"/>
        <v>36976</v>
      </c>
      <c r="D23" s="284">
        <f t="shared" si="0"/>
        <v>47700</v>
      </c>
      <c r="E23" s="644" t="s">
        <v>222</v>
      </c>
      <c r="F23" s="645"/>
      <c r="G23" s="646"/>
      <c r="H23" s="182"/>
      <c r="I23" s="182"/>
      <c r="J23" s="284">
        <f>SUM(J10:J22)</f>
        <v>51000</v>
      </c>
      <c r="K23" s="284">
        <f>SUM(K10:K22)</f>
        <v>0</v>
      </c>
      <c r="L23" s="284">
        <f t="shared" ref="L23" si="1">SUM(L10:L22)</f>
        <v>0</v>
      </c>
      <c r="M23" s="182">
        <v>16</v>
      </c>
    </row>
    <row r="24" spans="1:13" ht="12.95" customHeight="1" x14ac:dyDescent="0.2">
      <c r="A24" s="182">
        <v>17</v>
      </c>
      <c r="B24" s="288"/>
      <c r="C24" s="288"/>
      <c r="D24" s="288"/>
      <c r="E24" s="644">
        <v>17</v>
      </c>
      <c r="F24" s="645"/>
      <c r="G24" s="646"/>
      <c r="H24" s="182"/>
      <c r="I24" s="182"/>
      <c r="J24" s="283"/>
      <c r="K24" s="283"/>
      <c r="L24" s="283"/>
      <c r="M24" s="182">
        <v>17</v>
      </c>
    </row>
    <row r="25" spans="1:13" ht="12.95" customHeight="1" x14ac:dyDescent="0.2">
      <c r="A25" s="182">
        <v>18</v>
      </c>
      <c r="B25" s="288"/>
      <c r="C25" s="288"/>
      <c r="D25" s="288"/>
      <c r="E25" s="644" t="s">
        <v>223</v>
      </c>
      <c r="F25" s="645"/>
      <c r="G25" s="646"/>
      <c r="H25" s="182"/>
      <c r="I25" s="182"/>
      <c r="J25" s="283"/>
      <c r="K25" s="283"/>
      <c r="L25" s="283"/>
      <c r="M25" s="182">
        <v>18</v>
      </c>
    </row>
    <row r="26" spans="1:13" ht="12.95" customHeight="1" x14ac:dyDescent="0.2">
      <c r="A26" s="182">
        <v>19</v>
      </c>
      <c r="B26" s="288">
        <v>0</v>
      </c>
      <c r="C26" s="288">
        <v>0</v>
      </c>
      <c r="D26" s="288">
        <v>1000</v>
      </c>
      <c r="E26" s="644" t="s">
        <v>225</v>
      </c>
      <c r="F26" s="645"/>
      <c r="G26" s="646"/>
      <c r="H26" s="182"/>
      <c r="I26" s="182"/>
      <c r="J26" s="283">
        <v>1000</v>
      </c>
      <c r="K26" s="283"/>
      <c r="L26" s="283"/>
      <c r="M26" s="182">
        <v>19</v>
      </c>
    </row>
    <row r="27" spans="1:13" ht="12.95" customHeight="1" x14ac:dyDescent="0.2">
      <c r="A27" s="182">
        <v>20</v>
      </c>
      <c r="B27" s="288">
        <v>123</v>
      </c>
      <c r="C27" s="288">
        <v>473</v>
      </c>
      <c r="D27" s="288">
        <v>1000</v>
      </c>
      <c r="E27" s="644" t="s">
        <v>226</v>
      </c>
      <c r="F27" s="645"/>
      <c r="G27" s="646"/>
      <c r="H27" s="182"/>
      <c r="I27" s="182"/>
      <c r="J27" s="283">
        <v>1000</v>
      </c>
      <c r="K27" s="283"/>
      <c r="L27" s="283"/>
      <c r="M27" s="182">
        <v>20</v>
      </c>
    </row>
    <row r="28" spans="1:13" ht="12.95" customHeight="1" x14ac:dyDescent="0.2">
      <c r="A28" s="182">
        <v>21</v>
      </c>
      <c r="B28" s="288">
        <v>800</v>
      </c>
      <c r="C28" s="288">
        <v>700</v>
      </c>
      <c r="D28" s="288">
        <v>1000</v>
      </c>
      <c r="E28" s="644" t="s">
        <v>227</v>
      </c>
      <c r="F28" s="645"/>
      <c r="G28" s="646"/>
      <c r="H28" s="182"/>
      <c r="I28" s="182"/>
      <c r="J28" s="283">
        <v>5000</v>
      </c>
      <c r="K28" s="283"/>
      <c r="L28" s="283"/>
      <c r="M28" s="182">
        <v>21</v>
      </c>
    </row>
    <row r="29" spans="1:13" ht="12.95" customHeight="1" x14ac:dyDescent="0.2">
      <c r="A29" s="182">
        <v>22</v>
      </c>
      <c r="B29" s="288">
        <v>151</v>
      </c>
      <c r="C29" s="288">
        <v>0</v>
      </c>
      <c r="D29" s="288">
        <v>1000</v>
      </c>
      <c r="E29" s="644" t="s">
        <v>228</v>
      </c>
      <c r="F29" s="645"/>
      <c r="G29" s="646"/>
      <c r="H29" s="182"/>
      <c r="I29" s="182"/>
      <c r="J29" s="283">
        <v>1000</v>
      </c>
      <c r="K29" s="283"/>
      <c r="L29" s="283"/>
      <c r="M29" s="182">
        <v>22</v>
      </c>
    </row>
    <row r="30" spans="1:13" ht="12.95" customHeight="1" x14ac:dyDescent="0.2">
      <c r="A30" s="182">
        <v>23</v>
      </c>
      <c r="B30" s="288">
        <v>475</v>
      </c>
      <c r="C30" s="288">
        <v>4505</v>
      </c>
      <c r="D30" s="288">
        <v>1000</v>
      </c>
      <c r="E30" s="644" t="s">
        <v>229</v>
      </c>
      <c r="F30" s="645"/>
      <c r="G30" s="646"/>
      <c r="H30" s="182"/>
      <c r="I30" s="182"/>
      <c r="J30" s="283">
        <v>1000</v>
      </c>
      <c r="K30" s="283"/>
      <c r="L30" s="283"/>
      <c r="M30" s="182">
        <v>23</v>
      </c>
    </row>
    <row r="31" spans="1:13" ht="12.95" customHeight="1" x14ac:dyDescent="0.2">
      <c r="A31" s="182">
        <v>24</v>
      </c>
      <c r="B31" s="288">
        <v>0</v>
      </c>
      <c r="C31" s="288"/>
      <c r="D31" s="288">
        <v>6500</v>
      </c>
      <c r="E31" s="644" t="s">
        <v>230</v>
      </c>
      <c r="F31" s="645"/>
      <c r="G31" s="646"/>
      <c r="H31" s="182"/>
      <c r="I31" s="182"/>
      <c r="J31" s="283">
        <v>22000</v>
      </c>
      <c r="K31" s="283"/>
      <c r="L31" s="283"/>
      <c r="M31" s="182">
        <v>24</v>
      </c>
    </row>
    <row r="32" spans="1:13" ht="12.95" customHeight="1" x14ac:dyDescent="0.2">
      <c r="A32" s="182">
        <v>25</v>
      </c>
      <c r="B32" s="288">
        <v>0</v>
      </c>
      <c r="C32" s="288"/>
      <c r="D32" s="288"/>
      <c r="E32" s="644" t="s">
        <v>511</v>
      </c>
      <c r="F32" s="645"/>
      <c r="G32" s="646"/>
      <c r="H32" s="182"/>
      <c r="I32" s="182"/>
      <c r="J32" s="283">
        <v>25000</v>
      </c>
      <c r="K32" s="283"/>
      <c r="L32" s="283"/>
      <c r="M32" s="182">
        <v>25</v>
      </c>
    </row>
    <row r="33" spans="1:13" ht="12.95" customHeight="1" x14ac:dyDescent="0.2">
      <c r="A33" s="182">
        <v>26</v>
      </c>
      <c r="B33" s="288">
        <v>1</v>
      </c>
      <c r="C33" s="288"/>
      <c r="D33" s="288"/>
      <c r="E33" s="644">
        <v>26</v>
      </c>
      <c r="F33" s="645"/>
      <c r="G33" s="646"/>
      <c r="H33" s="182"/>
      <c r="I33" s="182"/>
      <c r="J33" s="283"/>
      <c r="K33" s="283"/>
      <c r="L33" s="283"/>
      <c r="M33" s="182">
        <v>26</v>
      </c>
    </row>
    <row r="34" spans="1:13" ht="12.95" customHeight="1" x14ac:dyDescent="0.2">
      <c r="A34" s="182">
        <v>27</v>
      </c>
      <c r="B34" s="284">
        <f>SUM(B25:B32)</f>
        <v>1549</v>
      </c>
      <c r="C34" s="284">
        <f>SUM(C25:C32)</f>
        <v>5678</v>
      </c>
      <c r="D34" s="284">
        <f>SUM(D25:D32)</f>
        <v>11500</v>
      </c>
      <c r="E34" s="644" t="s">
        <v>512</v>
      </c>
      <c r="F34" s="645"/>
      <c r="G34" s="646"/>
      <c r="H34" s="182"/>
      <c r="I34" s="182"/>
      <c r="J34" s="284">
        <f>SUM(J25:J33)</f>
        <v>56000</v>
      </c>
      <c r="K34" s="284">
        <f>SUM(K25:K32)</f>
        <v>0</v>
      </c>
      <c r="L34" s="284">
        <f>SUM(L25:L32)</f>
        <v>0</v>
      </c>
      <c r="M34" s="182">
        <v>27</v>
      </c>
    </row>
    <row r="35" spans="1:13" ht="12.95" customHeight="1" x14ac:dyDescent="0.2">
      <c r="A35" s="182">
        <v>28</v>
      </c>
      <c r="B35" s="288"/>
      <c r="C35" s="288"/>
      <c r="D35" s="288"/>
      <c r="E35" s="644">
        <v>28</v>
      </c>
      <c r="F35" s="645"/>
      <c r="G35" s="646"/>
      <c r="H35" s="182"/>
      <c r="I35" s="182"/>
      <c r="J35" s="283"/>
      <c r="K35" s="283"/>
      <c r="L35" s="283"/>
      <c r="M35" s="182">
        <v>28</v>
      </c>
    </row>
    <row r="36" spans="1:13" ht="12.95" customHeight="1" x14ac:dyDescent="0.2">
      <c r="A36" s="182">
        <v>29</v>
      </c>
      <c r="B36" s="288"/>
      <c r="C36" s="288"/>
      <c r="D36" s="288"/>
      <c r="E36" s="644">
        <v>29</v>
      </c>
      <c r="F36" s="645"/>
      <c r="G36" s="646"/>
      <c r="H36" s="182"/>
      <c r="I36" s="182"/>
      <c r="J36" s="283"/>
      <c r="K36" s="283"/>
      <c r="L36" s="283"/>
      <c r="M36" s="182">
        <v>29</v>
      </c>
    </row>
    <row r="37" spans="1:13" ht="12.95" customHeight="1" x14ac:dyDescent="0.2">
      <c r="A37" s="182">
        <v>30</v>
      </c>
      <c r="B37" s="288"/>
      <c r="C37" s="288"/>
      <c r="D37" s="288"/>
      <c r="E37" s="644">
        <v>30</v>
      </c>
      <c r="F37" s="645"/>
      <c r="G37" s="646"/>
      <c r="H37" s="182"/>
      <c r="I37" s="182"/>
      <c r="J37" s="283"/>
      <c r="K37" s="283"/>
      <c r="L37" s="283"/>
      <c r="M37" s="182">
        <v>30</v>
      </c>
    </row>
    <row r="38" spans="1:13" ht="12.95" customHeight="1" x14ac:dyDescent="0.2">
      <c r="A38" s="182">
        <v>31</v>
      </c>
      <c r="B38" s="283">
        <f>B34+B23</f>
        <v>43921</v>
      </c>
      <c r="C38" s="283">
        <f>C34+C23</f>
        <v>42654</v>
      </c>
      <c r="D38" s="283">
        <f>D34+D23</f>
        <v>59200</v>
      </c>
      <c r="E38" s="648" t="s">
        <v>231</v>
      </c>
      <c r="F38" s="649"/>
      <c r="G38" s="650"/>
      <c r="H38" s="182"/>
      <c r="I38" s="182"/>
      <c r="J38" s="283">
        <f>J34+J23</f>
        <v>107000</v>
      </c>
      <c r="K38" s="283">
        <f>K34+K23</f>
        <v>0</v>
      </c>
      <c r="L38" s="283">
        <f>L34+L23</f>
        <v>0</v>
      </c>
      <c r="M38" s="182">
        <v>31</v>
      </c>
    </row>
    <row r="39" spans="1:13" ht="12.95" customHeight="1" thickBot="1" x14ac:dyDescent="0.25">
      <c r="A39" s="186">
        <v>32</v>
      </c>
      <c r="B39" s="288"/>
      <c r="C39" s="288">
        <v>224079</v>
      </c>
      <c r="D39" s="290"/>
      <c r="E39" s="651" t="s">
        <v>232</v>
      </c>
      <c r="F39" s="652"/>
      <c r="G39" s="653"/>
      <c r="H39" s="186"/>
      <c r="I39" s="186"/>
      <c r="J39" s="285"/>
      <c r="K39" s="285"/>
      <c r="L39" s="285"/>
      <c r="M39" s="186">
        <v>32</v>
      </c>
    </row>
    <row r="40" spans="1:13" s="58" customFormat="1" ht="26.25" customHeight="1" thickBot="1" x14ac:dyDescent="0.25">
      <c r="A40" s="187">
        <v>33</v>
      </c>
      <c r="B40" s="286">
        <f t="shared" ref="B40:D40" si="2">SUM(B38:B39)</f>
        <v>43921</v>
      </c>
      <c r="C40" s="286">
        <f t="shared" si="2"/>
        <v>266733</v>
      </c>
      <c r="D40" s="286">
        <f t="shared" si="2"/>
        <v>59200</v>
      </c>
      <c r="E40" s="647" t="s">
        <v>233</v>
      </c>
      <c r="F40" s="647"/>
      <c r="G40" s="647"/>
      <c r="H40" s="188"/>
      <c r="I40" s="188"/>
      <c r="J40" s="286">
        <f>SUM(J38:J39)</f>
        <v>107000</v>
      </c>
      <c r="K40" s="286">
        <f>SUM(K38:K39)</f>
        <v>0</v>
      </c>
      <c r="L40" s="286">
        <f>SUM(L38:L39)</f>
        <v>0</v>
      </c>
      <c r="M40" s="189">
        <v>33</v>
      </c>
    </row>
    <row r="41" spans="1:13" x14ac:dyDescent="0.2">
      <c r="B41" s="272" t="s">
        <v>234</v>
      </c>
      <c r="J41" s="287"/>
      <c r="K41" s="287"/>
      <c r="L41" s="287" t="s">
        <v>235</v>
      </c>
    </row>
  </sheetData>
  <mergeCells count="56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J5:L6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3:G23"/>
    <mergeCell ref="E24:G24"/>
    <mergeCell ref="E25:G25"/>
    <mergeCell ref="E26:G26"/>
    <mergeCell ref="E22:G22"/>
    <mergeCell ref="E27:G27"/>
    <mergeCell ref="E28:G28"/>
    <mergeCell ref="E29:G29"/>
    <mergeCell ref="E30:G30"/>
    <mergeCell ref="E31:G31"/>
    <mergeCell ref="E34:G34"/>
    <mergeCell ref="E32:G32"/>
    <mergeCell ref="E33:G33"/>
    <mergeCell ref="E40:G40"/>
    <mergeCell ref="E35:G35"/>
    <mergeCell ref="E36:G36"/>
    <mergeCell ref="E37:G37"/>
    <mergeCell ref="E38:G38"/>
    <mergeCell ref="E39:G39"/>
  </mergeCells>
  <phoneticPr fontId="34" type="noConversion"/>
  <pageMargins left="0.7" right="0.7" top="0.75" bottom="0.75" header="0.3" footer="0.3"/>
  <pageSetup scale="9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292"/>
  <sheetViews>
    <sheetView topLeftCell="A4" workbookViewId="0">
      <selection activeCell="B8" sqref="B8:B9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4.42578125" customWidth="1"/>
    <col min="6" max="8" width="15.28515625" style="3" customWidth="1"/>
    <col min="9" max="9" width="4.140625" customWidth="1"/>
    <col min="10" max="10" width="4.42578125" customWidth="1"/>
  </cols>
  <sheetData>
    <row r="1" spans="1:10" x14ac:dyDescent="0.25"/>
    <row r="2" spans="1:10" x14ac:dyDescent="0.25">
      <c r="B2" s="606"/>
      <c r="C2" s="606"/>
      <c r="E2" s="142"/>
      <c r="G2" s="618"/>
      <c r="H2" s="618"/>
      <c r="I2" s="143"/>
    </row>
    <row r="3" spans="1:10" ht="18" x14ac:dyDescent="0.25">
      <c r="B3" s="619" t="s">
        <v>135</v>
      </c>
      <c r="C3" s="606"/>
      <c r="E3" s="144" t="s">
        <v>136</v>
      </c>
      <c r="G3" s="618"/>
      <c r="H3" s="618"/>
      <c r="I3" s="143"/>
    </row>
    <row r="4" spans="1:10" x14ac:dyDescent="0.25">
      <c r="B4" s="619" t="s">
        <v>137</v>
      </c>
      <c r="C4" s="606"/>
      <c r="E4" s="203" t="s">
        <v>249</v>
      </c>
      <c r="F4" s="256" t="s">
        <v>237</v>
      </c>
      <c r="G4" s="683" t="s">
        <v>126</v>
      </c>
      <c r="H4" s="684"/>
      <c r="I4" s="145"/>
    </row>
    <row r="5" spans="1:10" ht="12" customHeight="1" x14ac:dyDescent="0.25">
      <c r="B5" s="606"/>
      <c r="C5" s="606"/>
      <c r="E5" s="146"/>
      <c r="F5" s="607"/>
      <c r="G5" s="607"/>
      <c r="H5" s="607"/>
    </row>
    <row r="6" spans="1:10" ht="15.75" customHeight="1" x14ac:dyDescent="0.2">
      <c r="A6" s="608"/>
      <c r="B6" s="611" t="s">
        <v>140</v>
      </c>
      <c r="C6" s="612"/>
      <c r="D6" s="612"/>
      <c r="E6" s="613" t="s">
        <v>141</v>
      </c>
      <c r="F6" s="682" t="s">
        <v>506</v>
      </c>
      <c r="G6" s="616"/>
      <c r="H6" s="617"/>
      <c r="I6" s="596"/>
      <c r="J6" s="2"/>
    </row>
    <row r="7" spans="1:10" ht="15.75" customHeight="1" x14ac:dyDescent="0.2">
      <c r="A7" s="609"/>
      <c r="B7" s="599" t="s">
        <v>142</v>
      </c>
      <c r="C7" s="600"/>
      <c r="D7" s="601" t="s">
        <v>502</v>
      </c>
      <c r="E7" s="614"/>
      <c r="F7" s="679" t="s">
        <v>143</v>
      </c>
      <c r="G7" s="679" t="s">
        <v>144</v>
      </c>
      <c r="H7" s="679" t="s">
        <v>145</v>
      </c>
      <c r="I7" s="597"/>
      <c r="J7" s="2"/>
    </row>
    <row r="8" spans="1:10" ht="15.75" customHeight="1" x14ac:dyDescent="0.2">
      <c r="A8" s="609"/>
      <c r="B8" s="604" t="s">
        <v>500</v>
      </c>
      <c r="C8" s="601" t="s">
        <v>501</v>
      </c>
      <c r="D8" s="602"/>
      <c r="E8" s="614"/>
      <c r="F8" s="680"/>
      <c r="G8" s="681"/>
      <c r="H8" s="680"/>
      <c r="I8" s="597"/>
      <c r="J8" s="2"/>
    </row>
    <row r="9" spans="1:10" ht="15.75" customHeight="1" x14ac:dyDescent="0.2">
      <c r="A9" s="610"/>
      <c r="B9" s="605"/>
      <c r="C9" s="602"/>
      <c r="D9" s="602"/>
      <c r="E9" s="614"/>
      <c r="F9" s="680"/>
      <c r="G9" s="681"/>
      <c r="H9" s="680"/>
      <c r="I9" s="598"/>
      <c r="J9" s="2"/>
    </row>
    <row r="10" spans="1:10" ht="12.6" customHeight="1" x14ac:dyDescent="0.2">
      <c r="A10" s="147"/>
      <c r="B10" s="257"/>
      <c r="C10" s="257"/>
      <c r="D10" s="257"/>
      <c r="E10" s="147"/>
      <c r="F10" s="276"/>
      <c r="G10" s="276"/>
      <c r="H10" s="276"/>
      <c r="I10" s="147"/>
      <c r="J10" s="148"/>
    </row>
    <row r="11" spans="1:10" ht="12.6" customHeight="1" x14ac:dyDescent="0.2">
      <c r="A11" s="149">
        <v>1</v>
      </c>
      <c r="B11" s="258"/>
      <c r="C11" s="258"/>
      <c r="D11" s="258"/>
      <c r="E11" s="150" t="s">
        <v>146</v>
      </c>
      <c r="F11" s="273"/>
      <c r="G11" s="273"/>
      <c r="H11" s="273"/>
      <c r="I11" s="149">
        <v>1</v>
      </c>
      <c r="J11" s="148"/>
    </row>
    <row r="12" spans="1:10" ht="12.6" customHeight="1" x14ac:dyDescent="0.2">
      <c r="A12" s="149">
        <v>2</v>
      </c>
      <c r="B12" s="296">
        <v>1339110</v>
      </c>
      <c r="C12" s="296">
        <v>1442679</v>
      </c>
      <c r="D12" s="296">
        <v>94000</v>
      </c>
      <c r="E12" s="150" t="s">
        <v>147</v>
      </c>
      <c r="F12" s="295">
        <v>1500000</v>
      </c>
      <c r="G12" s="295"/>
      <c r="H12" s="295"/>
      <c r="I12" s="149">
        <v>2</v>
      </c>
      <c r="J12" s="148"/>
    </row>
    <row r="13" spans="1:10" ht="12.6" customHeight="1" x14ac:dyDescent="0.2">
      <c r="A13" s="149">
        <v>3</v>
      </c>
      <c r="B13" s="296"/>
      <c r="C13" s="296"/>
      <c r="D13" s="296"/>
      <c r="E13" s="150" t="s">
        <v>148</v>
      </c>
      <c r="F13" s="295"/>
      <c r="G13" s="295"/>
      <c r="H13" s="295"/>
      <c r="I13" s="149">
        <v>3</v>
      </c>
      <c r="J13" s="148"/>
    </row>
    <row r="14" spans="1:10" ht="12.6" customHeight="1" x14ac:dyDescent="0.2">
      <c r="A14" s="149">
        <v>4</v>
      </c>
      <c r="B14" s="296"/>
      <c r="C14" s="296"/>
      <c r="D14" s="296"/>
      <c r="E14" s="150" t="s">
        <v>149</v>
      </c>
      <c r="F14" s="295"/>
      <c r="G14" s="295"/>
      <c r="H14" s="295"/>
      <c r="I14" s="149">
        <v>4</v>
      </c>
      <c r="J14" s="148"/>
    </row>
    <row r="15" spans="1:10" ht="12.6" customHeight="1" x14ac:dyDescent="0.2">
      <c r="A15" s="149">
        <v>5</v>
      </c>
      <c r="B15" s="296"/>
      <c r="C15" s="296"/>
      <c r="D15" s="296"/>
      <c r="E15" s="151" t="s">
        <v>150</v>
      </c>
      <c r="F15" s="295"/>
      <c r="G15" s="295"/>
      <c r="H15" s="295"/>
      <c r="I15" s="149">
        <v>5</v>
      </c>
      <c r="J15" s="148"/>
    </row>
    <row r="16" spans="1:10" ht="12.6" customHeight="1" x14ac:dyDescent="0.2">
      <c r="A16" s="149">
        <v>6</v>
      </c>
      <c r="B16" s="355">
        <f>SUM(B11:B15)</f>
        <v>1339110</v>
      </c>
      <c r="C16" s="355">
        <f t="shared" ref="C16:D16" si="0">SUM(C11:C15)</f>
        <v>1442679</v>
      </c>
      <c r="D16" s="355">
        <f t="shared" si="0"/>
        <v>94000</v>
      </c>
      <c r="E16" s="152" t="s">
        <v>151</v>
      </c>
      <c r="F16" s="355">
        <f>SUM(F11:F15)</f>
        <v>1500000</v>
      </c>
      <c r="G16" s="355">
        <f t="shared" ref="G16" si="1">SUM(G11:G15)</f>
        <v>0</v>
      </c>
      <c r="H16" s="355">
        <f t="shared" ref="H16" si="2">SUM(H11:H15)</f>
        <v>0</v>
      </c>
      <c r="I16" s="149">
        <v>6</v>
      </c>
      <c r="J16" s="148"/>
    </row>
    <row r="17" spans="1:10" ht="12.6" customHeight="1" x14ac:dyDescent="0.2">
      <c r="A17" s="149">
        <v>7</v>
      </c>
      <c r="B17" s="296">
        <v>500218</v>
      </c>
      <c r="C17" s="296">
        <v>492798</v>
      </c>
      <c r="D17" s="296">
        <v>500000</v>
      </c>
      <c r="E17" s="152" t="s">
        <v>250</v>
      </c>
      <c r="F17" s="295">
        <v>350000</v>
      </c>
      <c r="G17" s="295"/>
      <c r="H17" s="295"/>
      <c r="I17" s="149">
        <v>7</v>
      </c>
      <c r="J17" s="148"/>
    </row>
    <row r="18" spans="1:10" ht="12.6" customHeight="1" x14ac:dyDescent="0.2">
      <c r="A18" s="149">
        <v>8</v>
      </c>
      <c r="B18" s="296">
        <v>0</v>
      </c>
      <c r="C18" s="296">
        <v>0</v>
      </c>
      <c r="D18" s="296">
        <v>1000</v>
      </c>
      <c r="E18" s="152" t="s">
        <v>251</v>
      </c>
      <c r="F18" s="295">
        <v>0</v>
      </c>
      <c r="G18" s="295"/>
      <c r="H18" s="295"/>
      <c r="I18" s="149">
        <v>8</v>
      </c>
      <c r="J18" s="148"/>
    </row>
    <row r="19" spans="1:10" ht="12.6" customHeight="1" x14ac:dyDescent="0.2">
      <c r="A19" s="149">
        <v>9</v>
      </c>
      <c r="B19" s="296">
        <v>4688</v>
      </c>
      <c r="C19" s="296">
        <v>184</v>
      </c>
      <c r="D19" s="296">
        <v>1000</v>
      </c>
      <c r="E19" s="152" t="s">
        <v>252</v>
      </c>
      <c r="F19" s="295">
        <v>0</v>
      </c>
      <c r="G19" s="295"/>
      <c r="H19" s="295"/>
      <c r="I19" s="149">
        <v>9</v>
      </c>
      <c r="J19" s="148"/>
    </row>
    <row r="20" spans="1:10" ht="12.6" customHeight="1" x14ac:dyDescent="0.2">
      <c r="A20" s="149">
        <v>10</v>
      </c>
      <c r="B20" s="296">
        <v>1047</v>
      </c>
      <c r="C20" s="296">
        <v>166</v>
      </c>
      <c r="D20" s="296">
        <v>1000</v>
      </c>
      <c r="E20" s="152" t="s">
        <v>253</v>
      </c>
      <c r="F20" s="295">
        <v>0</v>
      </c>
      <c r="G20" s="295"/>
      <c r="H20" s="295"/>
      <c r="I20" s="149">
        <v>10</v>
      </c>
      <c r="J20" s="148"/>
    </row>
    <row r="21" spans="1:10" ht="12.6" customHeight="1" x14ac:dyDescent="0.2">
      <c r="A21" s="149">
        <v>11</v>
      </c>
      <c r="B21" s="296">
        <v>0</v>
      </c>
      <c r="C21" s="296">
        <v>0</v>
      </c>
      <c r="D21" s="296">
        <v>0</v>
      </c>
      <c r="E21" s="152" t="s">
        <v>254</v>
      </c>
      <c r="F21" s="295">
        <v>0</v>
      </c>
      <c r="G21" s="295"/>
      <c r="H21" s="295"/>
      <c r="I21" s="149">
        <v>11</v>
      </c>
      <c r="J21" s="148"/>
    </row>
    <row r="22" spans="1:10" ht="12.6" customHeight="1" x14ac:dyDescent="0.2">
      <c r="A22" s="149">
        <v>12</v>
      </c>
      <c r="B22" s="296">
        <v>270</v>
      </c>
      <c r="C22" s="296">
        <v>0</v>
      </c>
      <c r="D22" s="296">
        <v>500</v>
      </c>
      <c r="E22" s="152" t="s">
        <v>255</v>
      </c>
      <c r="F22" s="295">
        <v>0</v>
      </c>
      <c r="G22" s="295"/>
      <c r="H22" s="295"/>
      <c r="I22" s="149">
        <v>12</v>
      </c>
      <c r="J22" s="148"/>
    </row>
    <row r="23" spans="1:10" ht="12.6" customHeight="1" x14ac:dyDescent="0.2">
      <c r="A23" s="149">
        <v>13</v>
      </c>
      <c r="B23" s="296"/>
      <c r="C23" s="296">
        <v>0</v>
      </c>
      <c r="D23" s="296"/>
      <c r="E23" s="152" t="s">
        <v>256</v>
      </c>
      <c r="F23" s="295">
        <v>0</v>
      </c>
      <c r="G23" s="295"/>
      <c r="H23" s="295"/>
      <c r="I23" s="149">
        <v>13</v>
      </c>
      <c r="J23" s="148"/>
    </row>
    <row r="24" spans="1:10" ht="12.6" customHeight="1" x14ac:dyDescent="0.2">
      <c r="A24" s="149">
        <v>14</v>
      </c>
      <c r="B24" s="296"/>
      <c r="C24" s="296"/>
      <c r="D24" s="296"/>
      <c r="E24" s="152"/>
      <c r="F24" s="314"/>
      <c r="G24" s="314"/>
      <c r="H24" s="295"/>
      <c r="I24" s="149">
        <v>14</v>
      </c>
      <c r="J24" s="148"/>
    </row>
    <row r="25" spans="1:10" ht="12.6" customHeight="1" x14ac:dyDescent="0.2">
      <c r="A25" s="149">
        <v>15</v>
      </c>
      <c r="B25" s="296"/>
      <c r="C25" s="296"/>
      <c r="D25" s="296"/>
      <c r="E25" s="152">
        <v>15</v>
      </c>
      <c r="F25" s="295"/>
      <c r="G25" s="295"/>
      <c r="H25" s="295"/>
      <c r="I25" s="149">
        <v>15</v>
      </c>
      <c r="J25" s="148"/>
    </row>
    <row r="26" spans="1:10" ht="12.6" customHeight="1" x14ac:dyDescent="0.2">
      <c r="A26" s="149">
        <v>16</v>
      </c>
      <c r="B26" s="296"/>
      <c r="C26" s="296"/>
      <c r="D26" s="296"/>
      <c r="E26" s="152">
        <v>16</v>
      </c>
      <c r="F26" s="295"/>
      <c r="G26" s="295"/>
      <c r="H26" s="295"/>
      <c r="I26" s="149">
        <v>16</v>
      </c>
      <c r="J26" s="148"/>
    </row>
    <row r="27" spans="1:10" ht="12.6" customHeight="1" x14ac:dyDescent="0.2">
      <c r="A27" s="149">
        <v>17</v>
      </c>
      <c r="B27" s="296"/>
      <c r="C27" s="296"/>
      <c r="D27" s="296"/>
      <c r="E27" s="152">
        <v>17</v>
      </c>
      <c r="F27" s="295"/>
      <c r="G27" s="295"/>
      <c r="H27" s="295"/>
      <c r="I27" s="149">
        <v>17</v>
      </c>
      <c r="J27" s="148"/>
    </row>
    <row r="28" spans="1:10" ht="12.6" customHeight="1" x14ac:dyDescent="0.2">
      <c r="A28" s="149">
        <v>18</v>
      </c>
      <c r="B28" s="296"/>
      <c r="C28" s="296"/>
      <c r="D28" s="296"/>
      <c r="E28" s="152">
        <v>18</v>
      </c>
      <c r="F28" s="295"/>
      <c r="G28" s="295"/>
      <c r="H28" s="295"/>
      <c r="I28" s="149">
        <v>18</v>
      </c>
      <c r="J28" s="148"/>
    </row>
    <row r="29" spans="1:10" ht="12.6" customHeight="1" x14ac:dyDescent="0.2">
      <c r="A29" s="149">
        <v>19</v>
      </c>
      <c r="B29" s="296"/>
      <c r="C29" s="296"/>
      <c r="D29" s="296"/>
      <c r="E29" s="152">
        <v>19</v>
      </c>
      <c r="F29" s="295"/>
      <c r="G29" s="295"/>
      <c r="H29" s="295"/>
      <c r="I29" s="149">
        <v>19</v>
      </c>
      <c r="J29" s="148"/>
    </row>
    <row r="30" spans="1:10" ht="12.6" customHeight="1" x14ac:dyDescent="0.2">
      <c r="A30" s="149">
        <v>20</v>
      </c>
      <c r="B30" s="296"/>
      <c r="C30" s="296"/>
      <c r="D30" s="296"/>
      <c r="E30" s="152">
        <v>20</v>
      </c>
      <c r="F30" s="295"/>
      <c r="G30" s="295"/>
      <c r="H30" s="295"/>
      <c r="I30" s="149">
        <v>20</v>
      </c>
      <c r="J30" s="148"/>
    </row>
    <row r="31" spans="1:10" ht="12.6" customHeight="1" x14ac:dyDescent="0.2">
      <c r="A31" s="149">
        <v>21</v>
      </c>
      <c r="B31" s="296"/>
      <c r="C31" s="296"/>
      <c r="D31" s="296"/>
      <c r="E31" s="152">
        <v>21</v>
      </c>
      <c r="F31" s="295"/>
      <c r="G31" s="295"/>
      <c r="H31" s="295"/>
      <c r="I31" s="149">
        <v>21</v>
      </c>
      <c r="J31" s="148"/>
    </row>
    <row r="32" spans="1:10" ht="12.6" customHeight="1" x14ac:dyDescent="0.2">
      <c r="A32" s="149">
        <v>22</v>
      </c>
      <c r="B32" s="296"/>
      <c r="C32" s="296"/>
      <c r="D32" s="296"/>
      <c r="E32" s="152">
        <v>22</v>
      </c>
      <c r="F32" s="295"/>
      <c r="G32" s="295"/>
      <c r="H32" s="295"/>
      <c r="I32" s="149">
        <v>22</v>
      </c>
      <c r="J32" s="148"/>
    </row>
    <row r="33" spans="1:10" ht="12.6" customHeight="1" x14ac:dyDescent="0.2">
      <c r="A33" s="149">
        <v>23</v>
      </c>
      <c r="B33" s="296"/>
      <c r="C33" s="296"/>
      <c r="D33" s="296"/>
      <c r="E33" s="152">
        <v>23</v>
      </c>
      <c r="F33" s="295"/>
      <c r="G33" s="295"/>
      <c r="H33" s="295"/>
      <c r="I33" s="149">
        <v>23</v>
      </c>
      <c r="J33" s="148"/>
    </row>
    <row r="34" spans="1:10" ht="12.6" customHeight="1" x14ac:dyDescent="0.2">
      <c r="A34" s="149">
        <v>24</v>
      </c>
      <c r="B34" s="296"/>
      <c r="C34" s="296"/>
      <c r="D34" s="296"/>
      <c r="E34" s="152">
        <v>24</v>
      </c>
      <c r="F34" s="295"/>
      <c r="G34" s="295"/>
      <c r="H34" s="295"/>
      <c r="I34" s="149">
        <v>24</v>
      </c>
      <c r="J34" s="148"/>
    </row>
    <row r="35" spans="1:10" ht="12.6" customHeight="1" x14ac:dyDescent="0.2">
      <c r="A35" s="149">
        <v>25</v>
      </c>
      <c r="B35" s="296"/>
      <c r="C35" s="296"/>
      <c r="D35" s="296"/>
      <c r="E35" s="152">
        <v>25</v>
      </c>
      <c r="F35" s="295"/>
      <c r="G35" s="295"/>
      <c r="H35" s="295"/>
      <c r="I35" s="149">
        <v>25</v>
      </c>
      <c r="J35" s="148"/>
    </row>
    <row r="36" spans="1:10" ht="12.6" customHeight="1" x14ac:dyDescent="0.2">
      <c r="A36" s="149">
        <v>26</v>
      </c>
      <c r="B36" s="296"/>
      <c r="C36" s="296"/>
      <c r="D36" s="296"/>
      <c r="E36" s="152">
        <v>26</v>
      </c>
      <c r="F36" s="295"/>
      <c r="G36" s="295"/>
      <c r="H36" s="295"/>
      <c r="I36" s="149">
        <v>26</v>
      </c>
      <c r="J36" s="148"/>
    </row>
    <row r="37" spans="1:10" ht="12.6" customHeight="1" x14ac:dyDescent="0.2">
      <c r="A37" s="149">
        <v>27</v>
      </c>
      <c r="B37" s="296"/>
      <c r="C37" s="296"/>
      <c r="D37" s="296"/>
      <c r="E37" s="152">
        <v>27</v>
      </c>
      <c r="F37" s="295"/>
      <c r="G37" s="295"/>
      <c r="H37" s="295"/>
      <c r="I37" s="149">
        <v>27</v>
      </c>
      <c r="J37" s="148"/>
    </row>
    <row r="38" spans="1:10" ht="12.6" customHeight="1" x14ac:dyDescent="0.2">
      <c r="A38" s="149">
        <v>28</v>
      </c>
      <c r="B38" s="296"/>
      <c r="C38" s="296"/>
      <c r="D38" s="296"/>
      <c r="E38" s="152">
        <v>28</v>
      </c>
      <c r="F38" s="295"/>
      <c r="G38" s="295"/>
      <c r="H38" s="295"/>
      <c r="I38" s="149">
        <v>28</v>
      </c>
      <c r="J38" s="148"/>
    </row>
    <row r="39" spans="1:10" ht="12.6" customHeight="1" x14ac:dyDescent="0.2">
      <c r="A39" s="149">
        <v>29</v>
      </c>
      <c r="B39" s="295">
        <f>SUM(B16:B38)</f>
        <v>1845333</v>
      </c>
      <c r="C39" s="295">
        <f t="shared" ref="C39:D39" si="3">SUM(C16:C38)</f>
        <v>1935827</v>
      </c>
      <c r="D39" s="295">
        <f t="shared" si="3"/>
        <v>597500</v>
      </c>
      <c r="E39" s="149" t="s">
        <v>166</v>
      </c>
      <c r="F39" s="295">
        <f t="shared" ref="F39:H39" si="4">SUM(F16:F38)</f>
        <v>1850000</v>
      </c>
      <c r="G39" s="295">
        <f t="shared" si="4"/>
        <v>0</v>
      </c>
      <c r="H39" s="295">
        <f t="shared" si="4"/>
        <v>0</v>
      </c>
      <c r="I39" s="149">
        <v>29</v>
      </c>
      <c r="J39" s="148"/>
    </row>
    <row r="40" spans="1:10" ht="12.6" customHeight="1" x14ac:dyDescent="0.2">
      <c r="A40" s="149">
        <v>30</v>
      </c>
      <c r="B40" s="296"/>
      <c r="C40" s="296"/>
      <c r="D40" s="296"/>
      <c r="E40" s="149" t="s">
        <v>167</v>
      </c>
      <c r="F40" s="295"/>
      <c r="G40" s="295"/>
      <c r="H40" s="295"/>
      <c r="I40" s="149">
        <v>30</v>
      </c>
      <c r="J40" s="148"/>
    </row>
    <row r="41" spans="1:10" ht="12.6" customHeight="1" thickBot="1" x14ac:dyDescent="0.25">
      <c r="A41" s="154">
        <v>31</v>
      </c>
      <c r="B41" s="297"/>
      <c r="C41" s="297"/>
      <c r="D41" s="297"/>
      <c r="E41" s="154" t="s">
        <v>168</v>
      </c>
      <c r="F41" s="315"/>
      <c r="G41" s="315"/>
      <c r="H41" s="315"/>
      <c r="I41" s="154">
        <v>31</v>
      </c>
      <c r="J41" s="148"/>
    </row>
    <row r="42" spans="1:10" ht="15.75" customHeight="1" thickBot="1" x14ac:dyDescent="0.25">
      <c r="A42" s="204">
        <v>32</v>
      </c>
      <c r="B42" s="316">
        <f>SUM(B39:B41)</f>
        <v>1845333</v>
      </c>
      <c r="C42" s="316">
        <f>SUM(C39:C41)</f>
        <v>1935827</v>
      </c>
      <c r="D42" s="316">
        <f t="shared" ref="D42" si="5">SUM(D39:D41)</f>
        <v>597500</v>
      </c>
      <c r="E42" s="205" t="s">
        <v>169</v>
      </c>
      <c r="F42" s="316">
        <f>SUM(F39:F41)</f>
        <v>1850000</v>
      </c>
      <c r="G42" s="316">
        <f>SUM(G39:G41)</f>
        <v>0</v>
      </c>
      <c r="H42" s="316">
        <f t="shared" ref="H42" si="6">SUM(H39:H41)</f>
        <v>0</v>
      </c>
      <c r="I42" s="206">
        <v>32</v>
      </c>
      <c r="J42" s="148"/>
    </row>
    <row r="43" spans="1:10" ht="19.5" customHeight="1" x14ac:dyDescent="0.25">
      <c r="E43" s="160" t="s">
        <v>170</v>
      </c>
      <c r="H43" s="441" t="s">
        <v>238</v>
      </c>
    </row>
    <row r="44" spans="1:10" ht="12.95" customHeight="1" x14ac:dyDescent="0.25"/>
    <row r="45" spans="1:10" ht="12.95" customHeight="1" x14ac:dyDescent="0.25"/>
    <row r="46" spans="1:10" ht="15" customHeight="1" x14ac:dyDescent="0.25"/>
    <row r="47" spans="1:10" ht="10.5" hidden="1" customHeight="1" x14ac:dyDescent="0.25"/>
    <row r="48" spans="1:10" ht="10.5" hidden="1" customHeight="1" x14ac:dyDescent="0.25"/>
    <row r="49" ht="10.5" hidden="1" customHeight="1" x14ac:dyDescent="0.25"/>
    <row r="50" ht="10.5" hidden="1" customHeight="1" x14ac:dyDescent="0.25"/>
    <row r="51" ht="10.5" hidden="1" customHeight="1" x14ac:dyDescent="0.25"/>
    <row r="52" ht="10.5" hidden="1" customHeight="1" x14ac:dyDescent="0.25"/>
    <row r="53" ht="10.5" hidden="1" customHeight="1" x14ac:dyDescent="0.25"/>
    <row r="54" ht="10.5" hidden="1" customHeight="1" x14ac:dyDescent="0.25"/>
    <row r="55" ht="10.5" hidden="1" customHeight="1" x14ac:dyDescent="0.25"/>
    <row r="56" ht="9.75" hidden="1" customHeight="1" x14ac:dyDescent="0.25"/>
    <row r="57" ht="9.75" hidden="1" customHeight="1" x14ac:dyDescent="0.25"/>
    <row r="58" ht="9.75" hidden="1" customHeight="1" x14ac:dyDescent="0.25"/>
    <row r="59" ht="9.75" hidden="1" customHeight="1" x14ac:dyDescent="0.25"/>
    <row r="60" ht="9.75" hidden="1" customHeight="1" x14ac:dyDescent="0.25"/>
    <row r="61" ht="9.75" hidden="1" customHeight="1" x14ac:dyDescent="0.25"/>
    <row r="62" ht="9.75" hidden="1" customHeight="1" x14ac:dyDescent="0.25"/>
    <row r="2290" ht="252.75" hidden="1" customHeight="1" x14ac:dyDescent="0.25"/>
    <row r="2291" x14ac:dyDescent="0.25"/>
    <row r="2292" x14ac:dyDescent="0.25"/>
  </sheetData>
  <mergeCells count="20">
    <mergeCell ref="B2:C2"/>
    <mergeCell ref="G2:H2"/>
    <mergeCell ref="B3:C3"/>
    <mergeCell ref="G3:H3"/>
    <mergeCell ref="B4:C4"/>
    <mergeCell ref="G4:H4"/>
    <mergeCell ref="B5:C5"/>
    <mergeCell ref="F5:H5"/>
    <mergeCell ref="A6:A9"/>
    <mergeCell ref="B6:D6"/>
    <mergeCell ref="E6:E9"/>
    <mergeCell ref="F6:H6"/>
    <mergeCell ref="I6:I9"/>
    <mergeCell ref="B7:C7"/>
    <mergeCell ref="D7:D9"/>
    <mergeCell ref="F7:F9"/>
    <mergeCell ref="G7:G9"/>
    <mergeCell ref="H7:H9"/>
    <mergeCell ref="B8:B9"/>
    <mergeCell ref="C8:C9"/>
  </mergeCells>
  <pageMargins left="0.7" right="0.7" top="0.75" bottom="0.75" header="0.3" footer="0.3"/>
  <pageSetup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306"/>
  <sheetViews>
    <sheetView workbookViewId="0">
      <selection activeCell="F7" sqref="F7"/>
    </sheetView>
  </sheetViews>
  <sheetFormatPr defaultColWidth="0" defaultRowHeight="15.75" zeroHeight="1" x14ac:dyDescent="0.25"/>
  <cols>
    <col min="1" max="1" width="3.7109375" style="140" customWidth="1"/>
    <col min="2" max="3" width="15" style="259" customWidth="1"/>
    <col min="4" max="4" width="15.140625" style="260" customWidth="1"/>
    <col min="5" max="5" width="35" customWidth="1"/>
    <col min="6" max="8" width="15.28515625" style="3" customWidth="1"/>
    <col min="9" max="9" width="3.5703125" customWidth="1"/>
    <col min="10" max="10" width="4" customWidth="1"/>
  </cols>
  <sheetData>
    <row r="1" spans="1:10" x14ac:dyDescent="0.25">
      <c r="D1" s="624" t="s">
        <v>171</v>
      </c>
      <c r="E1" s="624"/>
      <c r="F1" s="624"/>
    </row>
    <row r="2" spans="1:10" x14ac:dyDescent="0.25">
      <c r="B2" s="300" t="s">
        <v>135</v>
      </c>
      <c r="D2" s="685" t="s">
        <v>172</v>
      </c>
      <c r="E2" s="685"/>
      <c r="F2" s="685"/>
    </row>
    <row r="3" spans="1:10" x14ac:dyDescent="0.25">
      <c r="B3" s="300" t="s">
        <v>173</v>
      </c>
      <c r="D3" s="686" t="s">
        <v>249</v>
      </c>
      <c r="E3" s="686"/>
      <c r="F3" s="686"/>
      <c r="G3" s="306" t="s">
        <v>175</v>
      </c>
    </row>
    <row r="4" spans="1:10" ht="15" x14ac:dyDescent="0.2">
      <c r="A4" s="162"/>
      <c r="B4" s="301"/>
      <c r="C4" s="301"/>
      <c r="D4" s="687"/>
      <c r="E4" s="687"/>
      <c r="F4" s="687"/>
      <c r="G4" s="688"/>
      <c r="H4" s="689"/>
      <c r="I4" s="689"/>
    </row>
    <row r="5" spans="1:10" ht="12.6" customHeight="1" x14ac:dyDescent="0.2">
      <c r="A5" s="608"/>
      <c r="B5" s="701" t="s">
        <v>140</v>
      </c>
      <c r="C5" s="702"/>
      <c r="D5" s="703"/>
      <c r="E5" s="696" t="s">
        <v>176</v>
      </c>
      <c r="F5" s="660" t="s">
        <v>506</v>
      </c>
      <c r="G5" s="661"/>
      <c r="H5" s="699"/>
      <c r="I5" s="596"/>
    </row>
    <row r="6" spans="1:10" ht="12.6" customHeight="1" x14ac:dyDescent="0.2">
      <c r="A6" s="609"/>
      <c r="B6" s="599" t="s">
        <v>142</v>
      </c>
      <c r="C6" s="600"/>
      <c r="D6" s="601" t="s">
        <v>502</v>
      </c>
      <c r="E6" s="697"/>
      <c r="F6" s="662"/>
      <c r="G6" s="663"/>
      <c r="H6" s="700"/>
      <c r="I6" s="597"/>
    </row>
    <row r="7" spans="1:10" ht="12.6" customHeight="1" x14ac:dyDescent="0.2">
      <c r="A7" s="609"/>
      <c r="B7" s="604" t="s">
        <v>500</v>
      </c>
      <c r="C7" s="601" t="s">
        <v>501</v>
      </c>
      <c r="D7" s="602"/>
      <c r="E7" s="697"/>
      <c r="F7" s="307" t="s">
        <v>432</v>
      </c>
      <c r="G7" s="307" t="s">
        <v>177</v>
      </c>
      <c r="H7" s="307" t="s">
        <v>178</v>
      </c>
      <c r="I7" s="597"/>
    </row>
    <row r="8" spans="1:10" ht="12.6" customHeight="1" x14ac:dyDescent="0.2">
      <c r="A8" s="610"/>
      <c r="B8" s="605"/>
      <c r="C8" s="602"/>
      <c r="D8" s="602"/>
      <c r="E8" s="698"/>
      <c r="F8" s="275" t="s">
        <v>179</v>
      </c>
      <c r="G8" s="275" t="s">
        <v>180</v>
      </c>
      <c r="H8" s="275" t="s">
        <v>181</v>
      </c>
      <c r="I8" s="598"/>
    </row>
    <row r="9" spans="1:10" s="165" customFormat="1" ht="12" customHeight="1" x14ac:dyDescent="0.2">
      <c r="A9" s="147"/>
      <c r="B9" s="622"/>
      <c r="C9" s="622"/>
      <c r="D9" s="622"/>
      <c r="E9" s="193" t="s">
        <v>182</v>
      </c>
      <c r="F9" s="623"/>
      <c r="G9" s="623"/>
      <c r="H9" s="623"/>
      <c r="I9" s="164"/>
      <c r="J9" s="149"/>
    </row>
    <row r="10" spans="1:10" s="165" customFormat="1" ht="12" customHeight="1" x14ac:dyDescent="0.2">
      <c r="A10" s="149">
        <v>1</v>
      </c>
      <c r="B10" s="283">
        <v>115641</v>
      </c>
      <c r="C10" s="288">
        <v>126271</v>
      </c>
      <c r="D10" s="288">
        <v>123400</v>
      </c>
      <c r="E10" s="317" t="s">
        <v>513</v>
      </c>
      <c r="F10" s="283">
        <v>137000</v>
      </c>
      <c r="G10" s="283"/>
      <c r="H10" s="283"/>
      <c r="I10" s="149">
        <v>1</v>
      </c>
      <c r="J10" s="149"/>
    </row>
    <row r="11" spans="1:10" s="165" customFormat="1" ht="12" customHeight="1" x14ac:dyDescent="0.2">
      <c r="A11" s="149">
        <v>2</v>
      </c>
      <c r="B11" s="283">
        <v>76016</v>
      </c>
      <c r="C11" s="288">
        <v>70985</v>
      </c>
      <c r="D11" s="288">
        <v>99000</v>
      </c>
      <c r="E11" s="318" t="s">
        <v>514</v>
      </c>
      <c r="F11" s="283">
        <v>67000</v>
      </c>
      <c r="G11" s="283"/>
      <c r="H11" s="283"/>
      <c r="I11" s="149">
        <v>2</v>
      </c>
      <c r="J11" s="149"/>
    </row>
    <row r="12" spans="1:10" s="165" customFormat="1" ht="12" customHeight="1" x14ac:dyDescent="0.2">
      <c r="A12" s="149">
        <v>3</v>
      </c>
      <c r="B12" s="283"/>
      <c r="C12" s="288"/>
      <c r="D12" s="288"/>
      <c r="E12" s="318">
        <v>3</v>
      </c>
      <c r="F12" s="283"/>
      <c r="G12" s="283"/>
      <c r="H12" s="283"/>
      <c r="I12" s="149">
        <v>3</v>
      </c>
      <c r="J12" s="149"/>
    </row>
    <row r="13" spans="1:10" s="165" customFormat="1" ht="12" customHeight="1" x14ac:dyDescent="0.2">
      <c r="A13" s="149">
        <v>4</v>
      </c>
      <c r="B13" s="283"/>
      <c r="C13" s="288"/>
      <c r="D13" s="288"/>
      <c r="E13" s="317">
        <v>4</v>
      </c>
      <c r="F13" s="283"/>
      <c r="G13" s="283"/>
      <c r="H13" s="283"/>
      <c r="I13" s="149">
        <v>4</v>
      </c>
      <c r="J13" s="149"/>
    </row>
    <row r="14" spans="1:10" s="165" customFormat="1" ht="12" customHeight="1" x14ac:dyDescent="0.2">
      <c r="A14" s="149">
        <v>5</v>
      </c>
      <c r="B14" s="283"/>
      <c r="C14" s="288"/>
      <c r="D14" s="288"/>
      <c r="E14" s="317">
        <v>5</v>
      </c>
      <c r="F14" s="283"/>
      <c r="G14" s="283"/>
      <c r="H14" s="283"/>
      <c r="I14" s="149">
        <v>5</v>
      </c>
      <c r="J14" s="149"/>
    </row>
    <row r="15" spans="1:10" s="165" customFormat="1" ht="12" customHeight="1" x14ac:dyDescent="0.2">
      <c r="A15" s="149">
        <v>6</v>
      </c>
      <c r="B15" s="283"/>
      <c r="C15" s="288"/>
      <c r="D15" s="288"/>
      <c r="E15" s="317">
        <v>6</v>
      </c>
      <c r="F15" s="283"/>
      <c r="G15" s="283"/>
      <c r="H15" s="283"/>
      <c r="I15" s="149">
        <v>5</v>
      </c>
      <c r="J15" s="149"/>
    </row>
    <row r="16" spans="1:10" s="170" customFormat="1" ht="12" customHeight="1" x14ac:dyDescent="0.2">
      <c r="A16" s="149">
        <v>7</v>
      </c>
      <c r="B16" s="284">
        <f>SUM(B10:B15)</f>
        <v>191657</v>
      </c>
      <c r="C16" s="284">
        <f t="shared" ref="C16" si="0">SUM(C10:C15)</f>
        <v>197256</v>
      </c>
      <c r="D16" s="284">
        <f t="shared" ref="D16" si="1">SUM(D10:D15)</f>
        <v>222400</v>
      </c>
      <c r="E16" s="319" t="s">
        <v>259</v>
      </c>
      <c r="F16" s="284">
        <f>SUM(F10:F15)</f>
        <v>204000</v>
      </c>
      <c r="G16" s="284">
        <f t="shared" ref="G16:H16" si="2">SUM(G10:G15)</f>
        <v>0</v>
      </c>
      <c r="H16" s="284">
        <f t="shared" si="2"/>
        <v>0</v>
      </c>
      <c r="I16" s="149">
        <v>7</v>
      </c>
      <c r="J16" s="169"/>
    </row>
    <row r="17" spans="1:10" s="165" customFormat="1" ht="12" customHeight="1" x14ac:dyDescent="0.2">
      <c r="A17" s="147" t="s">
        <v>47</v>
      </c>
      <c r="B17" s="692"/>
      <c r="C17" s="692"/>
      <c r="D17" s="692"/>
      <c r="E17" s="320" t="s">
        <v>184</v>
      </c>
      <c r="F17" s="691"/>
      <c r="G17" s="691"/>
      <c r="H17" s="691"/>
      <c r="I17" s="147" t="s">
        <v>47</v>
      </c>
      <c r="J17" s="149"/>
    </row>
    <row r="18" spans="1:10" s="165" customFormat="1" ht="12" customHeight="1" x14ac:dyDescent="0.2">
      <c r="A18" s="149">
        <v>9</v>
      </c>
      <c r="B18" s="288">
        <f>4037+17524+3467+17110+5886+5623+805+4780+226+294+318+2490+1385</f>
        <v>63945</v>
      </c>
      <c r="C18" s="288">
        <v>70869</v>
      </c>
      <c r="D18" s="288">
        <v>81850</v>
      </c>
      <c r="E18" s="317" t="s">
        <v>570</v>
      </c>
      <c r="F18" s="283">
        <v>85000</v>
      </c>
      <c r="G18" s="283"/>
      <c r="H18" s="283"/>
      <c r="I18" s="149">
        <v>9</v>
      </c>
      <c r="J18" s="149"/>
    </row>
    <row r="19" spans="1:10" s="165" customFormat="1" ht="12" customHeight="1" x14ac:dyDescent="0.2">
      <c r="A19" s="149">
        <v>10</v>
      </c>
      <c r="B19" s="288">
        <f>2765+4500+10000</f>
        <v>17265</v>
      </c>
      <c r="C19" s="288">
        <v>26551</v>
      </c>
      <c r="D19" s="288">
        <v>31500</v>
      </c>
      <c r="E19" s="317" t="s">
        <v>569</v>
      </c>
      <c r="F19" s="283">
        <v>30000</v>
      </c>
      <c r="G19" s="283"/>
      <c r="H19" s="283"/>
      <c r="I19" s="149">
        <v>10</v>
      </c>
      <c r="J19" s="149"/>
    </row>
    <row r="20" spans="1:10" s="165" customFormat="1" ht="12" customHeight="1" x14ac:dyDescent="0.2">
      <c r="A20" s="149">
        <v>11</v>
      </c>
      <c r="B20" s="288"/>
      <c r="C20" s="288"/>
      <c r="D20" s="288"/>
      <c r="E20" s="317">
        <v>11</v>
      </c>
      <c r="F20" s="283"/>
      <c r="G20" s="283"/>
      <c r="H20" s="283"/>
      <c r="I20" s="149">
        <v>11</v>
      </c>
      <c r="J20" s="149"/>
    </row>
    <row r="21" spans="1:10" s="165" customFormat="1" ht="12" customHeight="1" x14ac:dyDescent="0.2">
      <c r="A21" s="149">
        <v>12</v>
      </c>
      <c r="B21" s="288"/>
      <c r="C21" s="288"/>
      <c r="D21" s="288"/>
      <c r="E21" s="317">
        <v>12</v>
      </c>
      <c r="F21" s="283"/>
      <c r="G21" s="283"/>
      <c r="H21" s="283"/>
      <c r="I21" s="149">
        <v>12</v>
      </c>
      <c r="J21" s="149"/>
    </row>
    <row r="22" spans="1:10" s="165" customFormat="1" ht="12" customHeight="1" x14ac:dyDescent="0.2">
      <c r="A22" s="149">
        <v>13</v>
      </c>
      <c r="B22" s="288"/>
      <c r="C22" s="288"/>
      <c r="D22" s="288"/>
      <c r="E22" s="317">
        <v>13</v>
      </c>
      <c r="F22" s="283"/>
      <c r="G22" s="283"/>
      <c r="H22" s="283"/>
      <c r="I22" s="149">
        <v>13</v>
      </c>
      <c r="J22" s="149"/>
    </row>
    <row r="23" spans="1:10" s="170" customFormat="1" ht="12" customHeight="1" x14ac:dyDescent="0.2">
      <c r="A23" s="149">
        <v>14</v>
      </c>
      <c r="B23" s="284">
        <f>SUM(B18:B22)</f>
        <v>81210</v>
      </c>
      <c r="C23" s="284">
        <f>SUM(C18:C22)</f>
        <v>97420</v>
      </c>
      <c r="D23" s="284">
        <f t="shared" ref="D23" si="3">SUM(D18:D22)</f>
        <v>113350</v>
      </c>
      <c r="E23" s="319" t="s">
        <v>260</v>
      </c>
      <c r="F23" s="284">
        <f>SUM(F18:F22)</f>
        <v>115000</v>
      </c>
      <c r="G23" s="284">
        <f>SUM(G18:G22)</f>
        <v>0</v>
      </c>
      <c r="H23" s="284">
        <f t="shared" ref="H23" si="4">SUM(H18:H22)</f>
        <v>0</v>
      </c>
      <c r="I23" s="149">
        <v>14</v>
      </c>
      <c r="J23" s="169"/>
    </row>
    <row r="24" spans="1:10" s="165" customFormat="1" ht="12" customHeight="1" x14ac:dyDescent="0.2">
      <c r="A24" s="147" t="s">
        <v>47</v>
      </c>
      <c r="B24" s="692"/>
      <c r="C24" s="692"/>
      <c r="D24" s="692"/>
      <c r="E24" s="320" t="s">
        <v>186</v>
      </c>
      <c r="F24" s="693"/>
      <c r="G24" s="694"/>
      <c r="H24" s="695"/>
      <c r="I24" s="147"/>
      <c r="J24" s="149"/>
    </row>
    <row r="25" spans="1:10" s="165" customFormat="1" ht="12" customHeight="1" x14ac:dyDescent="0.2">
      <c r="A25" s="149">
        <v>16</v>
      </c>
      <c r="B25" s="283">
        <v>39377</v>
      </c>
      <c r="C25" s="288">
        <v>15190</v>
      </c>
      <c r="D25" s="288">
        <v>30000</v>
      </c>
      <c r="E25" s="317" t="s">
        <v>571</v>
      </c>
      <c r="F25" s="283">
        <f>26400+6400+10000</f>
        <v>42800</v>
      </c>
      <c r="G25" s="283"/>
      <c r="H25" s="283"/>
      <c r="I25" s="149">
        <v>16</v>
      </c>
      <c r="J25" s="149"/>
    </row>
    <row r="26" spans="1:10" s="165" customFormat="1" ht="12" customHeight="1" x14ac:dyDescent="0.2">
      <c r="A26" s="149">
        <v>17</v>
      </c>
      <c r="B26" s="283">
        <v>0</v>
      </c>
      <c r="C26" s="288"/>
      <c r="D26" s="288">
        <v>8000</v>
      </c>
      <c r="E26" s="317" t="s">
        <v>581</v>
      </c>
      <c r="F26" s="283">
        <v>29000</v>
      </c>
      <c r="G26" s="283"/>
      <c r="H26" s="283"/>
      <c r="I26" s="149">
        <v>17</v>
      </c>
      <c r="J26" s="149"/>
    </row>
    <row r="27" spans="1:10" s="165" customFormat="1" ht="12" customHeight="1" x14ac:dyDescent="0.2">
      <c r="A27" s="149">
        <v>18</v>
      </c>
      <c r="B27" s="283">
        <v>17774</v>
      </c>
      <c r="C27" s="288">
        <v>7998</v>
      </c>
      <c r="D27" s="288">
        <v>20000</v>
      </c>
      <c r="E27" s="317" t="s">
        <v>582</v>
      </c>
      <c r="F27" s="283">
        <v>39400</v>
      </c>
      <c r="G27" s="283"/>
      <c r="H27" s="283"/>
      <c r="I27" s="149">
        <v>18</v>
      </c>
      <c r="J27" s="149"/>
    </row>
    <row r="28" spans="1:10" s="165" customFormat="1" ht="12" customHeight="1" x14ac:dyDescent="0.2">
      <c r="A28" s="149">
        <v>19</v>
      </c>
      <c r="B28" s="283"/>
      <c r="C28" s="288"/>
      <c r="D28" s="288"/>
      <c r="E28" s="317">
        <v>19</v>
      </c>
      <c r="F28" s="283"/>
      <c r="G28" s="283"/>
      <c r="H28" s="283"/>
      <c r="I28" s="149">
        <v>19</v>
      </c>
      <c r="J28" s="149"/>
    </row>
    <row r="29" spans="1:10" s="165" customFormat="1" ht="12" customHeight="1" x14ac:dyDescent="0.2">
      <c r="A29" s="149">
        <v>20</v>
      </c>
      <c r="B29" s="288"/>
      <c r="C29" s="288"/>
      <c r="D29" s="288"/>
      <c r="E29" s="317">
        <v>20</v>
      </c>
      <c r="F29" s="283"/>
      <c r="G29" s="283"/>
      <c r="H29" s="283"/>
      <c r="I29" s="149">
        <v>20</v>
      </c>
      <c r="J29" s="149"/>
    </row>
    <row r="30" spans="1:10" s="165" customFormat="1" ht="12" customHeight="1" x14ac:dyDescent="0.2">
      <c r="A30" s="149">
        <v>21</v>
      </c>
      <c r="B30" s="288"/>
      <c r="C30" s="288"/>
      <c r="D30" s="288"/>
      <c r="E30" s="317">
        <v>21</v>
      </c>
      <c r="F30" s="283"/>
      <c r="G30" s="283"/>
      <c r="H30" s="283"/>
      <c r="I30" s="149">
        <v>21</v>
      </c>
      <c r="J30" s="149"/>
    </row>
    <row r="31" spans="1:10" s="170" customFormat="1" ht="12" customHeight="1" x14ac:dyDescent="0.2">
      <c r="A31" s="149">
        <v>22</v>
      </c>
      <c r="B31" s="284">
        <f>SUM(B25:B30)</f>
        <v>57151</v>
      </c>
      <c r="C31" s="284">
        <f>SUM(C25:C30)</f>
        <v>23188</v>
      </c>
      <c r="D31" s="284">
        <f t="shared" ref="D31" si="5">SUM(D25:D30)</f>
        <v>58000</v>
      </c>
      <c r="E31" s="319" t="s">
        <v>261</v>
      </c>
      <c r="F31" s="284">
        <f>SUM(F25:F30)</f>
        <v>111200</v>
      </c>
      <c r="G31" s="284">
        <f>SUM(G25:G30)</f>
        <v>0</v>
      </c>
      <c r="H31" s="284">
        <f t="shared" ref="H31" si="6">SUM(H25:H30)</f>
        <v>0</v>
      </c>
      <c r="I31" s="149">
        <v>22</v>
      </c>
      <c r="J31" s="169"/>
    </row>
    <row r="32" spans="1:10" s="165" customFormat="1" ht="12" customHeight="1" x14ac:dyDescent="0.2">
      <c r="A32" s="171" t="s">
        <v>47</v>
      </c>
      <c r="B32" s="692"/>
      <c r="C32" s="692"/>
      <c r="D32" s="692"/>
      <c r="E32" s="320" t="s">
        <v>190</v>
      </c>
      <c r="F32" s="691"/>
      <c r="G32" s="691"/>
      <c r="H32" s="691"/>
      <c r="I32" s="147" t="s">
        <v>47</v>
      </c>
      <c r="J32" s="149"/>
    </row>
    <row r="33" spans="1:10" s="165" customFormat="1" ht="12" customHeight="1" x14ac:dyDescent="0.2">
      <c r="A33" s="149">
        <v>23</v>
      </c>
      <c r="B33" s="288">
        <v>72816</v>
      </c>
      <c r="C33" s="283">
        <f>52780</f>
        <v>52780</v>
      </c>
      <c r="D33" s="288">
        <v>72816</v>
      </c>
      <c r="E33" s="317" t="s">
        <v>262</v>
      </c>
      <c r="F33" s="283">
        <v>52800</v>
      </c>
      <c r="G33" s="283"/>
      <c r="H33" s="283"/>
      <c r="I33" s="149">
        <v>23</v>
      </c>
      <c r="J33" s="149"/>
    </row>
    <row r="34" spans="1:10" s="165" customFormat="1" ht="12" customHeight="1" x14ac:dyDescent="0.2">
      <c r="A34" s="149">
        <v>24</v>
      </c>
      <c r="B34" s="288">
        <v>0</v>
      </c>
      <c r="C34" s="288"/>
      <c r="D34" s="288"/>
      <c r="E34" s="317" t="s">
        <v>508</v>
      </c>
      <c r="F34" s="283">
        <v>20000</v>
      </c>
      <c r="G34" s="283"/>
      <c r="H34" s="283"/>
      <c r="I34" s="149">
        <v>24</v>
      </c>
      <c r="J34" s="149"/>
    </row>
    <row r="35" spans="1:10" s="165" customFormat="1" ht="12" customHeight="1" x14ac:dyDescent="0.2">
      <c r="A35" s="149">
        <v>25</v>
      </c>
      <c r="B35" s="288"/>
      <c r="C35" s="288"/>
      <c r="D35" s="288">
        <v>40000</v>
      </c>
      <c r="E35" s="317" t="s">
        <v>263</v>
      </c>
      <c r="F35" s="283">
        <v>40000</v>
      </c>
      <c r="G35" s="283"/>
      <c r="H35" s="283"/>
      <c r="I35" s="149">
        <v>25</v>
      </c>
      <c r="J35" s="149"/>
    </row>
    <row r="36" spans="1:10" s="165" customFormat="1" ht="12" customHeight="1" x14ac:dyDescent="0.2">
      <c r="A36" s="149">
        <v>26</v>
      </c>
      <c r="B36" s="288"/>
      <c r="C36" s="288"/>
      <c r="D36" s="288">
        <v>40000</v>
      </c>
      <c r="E36" s="182" t="s">
        <v>516</v>
      </c>
      <c r="F36" s="283">
        <v>0</v>
      </c>
      <c r="G36" s="283"/>
      <c r="H36" s="283"/>
      <c r="I36" s="149">
        <v>26</v>
      </c>
      <c r="J36" s="149"/>
    </row>
    <row r="37" spans="1:10" s="165" customFormat="1" ht="12" customHeight="1" x14ac:dyDescent="0.2">
      <c r="A37" s="149">
        <v>27</v>
      </c>
      <c r="B37" s="288"/>
      <c r="C37" s="288"/>
      <c r="D37" s="288"/>
      <c r="E37" s="182" t="s">
        <v>515</v>
      </c>
      <c r="F37" s="283">
        <f>1308500+8500-10000</f>
        <v>1307000</v>
      </c>
      <c r="G37" s="283"/>
      <c r="H37" s="283"/>
      <c r="I37" s="149">
        <v>27</v>
      </c>
      <c r="J37" s="149"/>
    </row>
    <row r="38" spans="1:10" s="170" customFormat="1" ht="12" customHeight="1" x14ac:dyDescent="0.2">
      <c r="A38" s="149">
        <v>28</v>
      </c>
      <c r="B38" s="284">
        <f>SUM(B33:B36)</f>
        <v>72816</v>
      </c>
      <c r="C38" s="284">
        <f>SUM(C33:C36)</f>
        <v>52780</v>
      </c>
      <c r="D38" s="284">
        <f t="shared" ref="D38" si="7">SUM(D33:D36)</f>
        <v>152816</v>
      </c>
      <c r="E38" s="319" t="s">
        <v>517</v>
      </c>
      <c r="F38" s="284">
        <f>SUM(F33:F37)</f>
        <v>1419800</v>
      </c>
      <c r="G38" s="284">
        <f>SUM(G33:G36)</f>
        <v>0</v>
      </c>
      <c r="H38" s="284">
        <f t="shared" ref="H38" si="8">SUM(H33:H36)</f>
        <v>0</v>
      </c>
      <c r="I38" s="149">
        <v>28</v>
      </c>
      <c r="J38" s="169"/>
    </row>
    <row r="39" spans="1:10" s="165" customFormat="1" ht="12" customHeight="1" x14ac:dyDescent="0.2">
      <c r="A39" s="149">
        <v>29</v>
      </c>
      <c r="B39" s="284">
        <f>B38+B31+B23+B16</f>
        <v>402834</v>
      </c>
      <c r="C39" s="284">
        <f>C38+C31+C23+C16</f>
        <v>370644</v>
      </c>
      <c r="D39" s="284">
        <f>D38+D31+D23+D16</f>
        <v>546566</v>
      </c>
      <c r="E39" s="321" t="s">
        <v>518</v>
      </c>
      <c r="F39" s="283">
        <f>F38+F31+F23+F16</f>
        <v>1850000</v>
      </c>
      <c r="G39" s="283">
        <f>G38+G31+G23+G16</f>
        <v>0</v>
      </c>
      <c r="H39" s="283">
        <f t="shared" ref="H39" si="9">H38+H31+H23+H16</f>
        <v>0</v>
      </c>
      <c r="I39" s="149">
        <v>29</v>
      </c>
      <c r="J39" s="149"/>
    </row>
    <row r="40" spans="1:10" s="165" customFormat="1" ht="12" customHeight="1" thickBot="1" x14ac:dyDescent="0.25">
      <c r="A40" s="149">
        <v>30</v>
      </c>
      <c r="B40" s="288">
        <v>1442679</v>
      </c>
      <c r="C40" s="288">
        <f>1564776+407</f>
        <v>1565183</v>
      </c>
      <c r="D40" s="288">
        <v>50934</v>
      </c>
      <c r="E40" s="421" t="s">
        <v>519</v>
      </c>
      <c r="F40" s="283"/>
      <c r="G40" s="283"/>
      <c r="H40" s="283"/>
      <c r="I40" s="149">
        <v>30</v>
      </c>
      <c r="J40" s="149"/>
    </row>
    <row r="41" spans="1:10" s="170" customFormat="1" ht="12" customHeight="1" thickBot="1" x14ac:dyDescent="0.25">
      <c r="A41" s="149">
        <v>31</v>
      </c>
      <c r="B41" s="284">
        <f>SUM(B39:B40)</f>
        <v>1845513</v>
      </c>
      <c r="C41" s="284">
        <f>SUM(C39:C40)</f>
        <v>1935827</v>
      </c>
      <c r="D41" s="284">
        <f t="shared" ref="D41" si="10">SUM(D39:D40)</f>
        <v>597500</v>
      </c>
      <c r="E41" s="322" t="s">
        <v>520</v>
      </c>
      <c r="F41" s="284">
        <f>SUM(F39:F40)</f>
        <v>1850000</v>
      </c>
      <c r="G41" s="284">
        <f>SUM(G39:G40)</f>
        <v>0</v>
      </c>
      <c r="H41" s="284">
        <f t="shared" ref="H41" si="11">SUM(H39:H40)</f>
        <v>0</v>
      </c>
      <c r="I41" s="149">
        <v>31</v>
      </c>
      <c r="J41" s="177"/>
    </row>
    <row r="42" spans="1:10" s="165" customFormat="1" ht="12" customHeight="1" x14ac:dyDescent="0.2">
      <c r="A42" s="140"/>
      <c r="B42" s="272" t="s">
        <v>197</v>
      </c>
      <c r="C42" s="272"/>
      <c r="D42" s="272"/>
      <c r="E42" s="178"/>
      <c r="F42" s="323"/>
      <c r="G42" s="323"/>
      <c r="H42" s="323" t="s">
        <v>588</v>
      </c>
      <c r="I42"/>
      <c r="J42"/>
    </row>
    <row r="43" spans="1:10" s="165" customFormat="1" ht="12" customHeight="1" x14ac:dyDescent="0.2">
      <c r="A43" s="140"/>
      <c r="B43" s="434" t="s">
        <v>568</v>
      </c>
      <c r="C43" s="272"/>
      <c r="D43" s="272"/>
      <c r="E43" s="178"/>
      <c r="F43" s="272"/>
      <c r="G43" s="272"/>
      <c r="H43" s="272"/>
      <c r="I43"/>
      <c r="J43"/>
    </row>
    <row r="44" spans="1:10" s="165" customFormat="1" ht="20.100000000000001" customHeight="1" x14ac:dyDescent="0.2">
      <c r="A44" s="435">
        <v>9</v>
      </c>
      <c r="B44" s="690" t="s">
        <v>580</v>
      </c>
      <c r="C44" s="690"/>
      <c r="D44" s="690"/>
      <c r="E44"/>
      <c r="F44" s="3"/>
      <c r="G44" s="3"/>
      <c r="H44" s="3"/>
      <c r="I44"/>
      <c r="J44"/>
    </row>
    <row r="45" spans="1:10" ht="15" customHeight="1" x14ac:dyDescent="0.2">
      <c r="A45" s="435">
        <v>16</v>
      </c>
      <c r="B45" s="690" t="s">
        <v>584</v>
      </c>
      <c r="C45" s="690"/>
      <c r="D45" s="690"/>
    </row>
    <row r="46" spans="1:10" ht="10.7" hidden="1" customHeight="1" x14ac:dyDescent="0.25"/>
    <row r="47" spans="1:10" ht="10.7" hidden="1" customHeight="1" x14ac:dyDescent="0.25"/>
    <row r="48" spans="1:10" ht="10.7" hidden="1" customHeight="1" x14ac:dyDescent="0.25"/>
    <row r="49" ht="10.7" hidden="1" customHeight="1" x14ac:dyDescent="0.25"/>
    <row r="50" ht="10.7" hidden="1" customHeight="1" x14ac:dyDescent="0.25"/>
    <row r="51" ht="10.7" hidden="1" customHeight="1" x14ac:dyDescent="0.25"/>
    <row r="52" ht="10.7" hidden="1" customHeight="1" x14ac:dyDescent="0.25"/>
    <row r="53" ht="10.7" hidden="1" customHeight="1" x14ac:dyDescent="0.25"/>
    <row r="54" ht="10.7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2273" spans="1:3" ht="13.5" x14ac:dyDescent="0.25">
      <c r="A2273" s="437">
        <v>17</v>
      </c>
      <c r="B2273" s="690" t="s">
        <v>572</v>
      </c>
      <c r="C2273" s="690"/>
    </row>
    <row r="2289" spans="1:4" ht="252.75" hidden="1" customHeight="1" x14ac:dyDescent="0.25"/>
    <row r="2290" spans="1:4" ht="15.75" customHeight="1" x14ac:dyDescent="0.2">
      <c r="A2290" s="435">
        <v>18</v>
      </c>
      <c r="B2290" s="690" t="s">
        <v>602</v>
      </c>
      <c r="C2290" s="690"/>
      <c r="D2290" s="690"/>
    </row>
    <row r="2291" spans="1:4" x14ac:dyDescent="0.25"/>
    <row r="2292" spans="1:4" x14ac:dyDescent="0.25"/>
    <row r="2293" spans="1:4" x14ac:dyDescent="0.25"/>
    <row r="2294" spans="1:4" x14ac:dyDescent="0.25"/>
    <row r="2295" spans="1:4" x14ac:dyDescent="0.25"/>
    <row r="2296" spans="1:4" x14ac:dyDescent="0.25"/>
    <row r="2297" spans="1:4" x14ac:dyDescent="0.25"/>
    <row r="2298" spans="1:4" x14ac:dyDescent="0.25"/>
    <row r="2299" spans="1:4" x14ac:dyDescent="0.25"/>
    <row r="2300" spans="1:4" x14ac:dyDescent="0.25"/>
    <row r="2301" spans="1:4" x14ac:dyDescent="0.25"/>
    <row r="2302" spans="1:4" x14ac:dyDescent="0.25"/>
    <row r="2303" spans="1:4" x14ac:dyDescent="0.25"/>
    <row r="2304" spans="1:4" x14ac:dyDescent="0.25"/>
    <row r="2305" x14ac:dyDescent="0.25"/>
    <row r="2306" x14ac:dyDescent="0.25"/>
  </sheetData>
  <mergeCells count="26">
    <mergeCell ref="B45:D45"/>
    <mergeCell ref="B2273:C2273"/>
    <mergeCell ref="B2290:D2290"/>
    <mergeCell ref="A5:A8"/>
    <mergeCell ref="B5:D5"/>
    <mergeCell ref="B32:D32"/>
    <mergeCell ref="I5:I8"/>
    <mergeCell ref="D6:D8"/>
    <mergeCell ref="B7:B8"/>
    <mergeCell ref="C7:C8"/>
    <mergeCell ref="B44:D44"/>
    <mergeCell ref="F32:H32"/>
    <mergeCell ref="B6:C6"/>
    <mergeCell ref="B9:D9"/>
    <mergeCell ref="F9:H9"/>
    <mergeCell ref="B17:D17"/>
    <mergeCell ref="F17:H17"/>
    <mergeCell ref="B24:D24"/>
    <mergeCell ref="F24:H24"/>
    <mergeCell ref="E5:E8"/>
    <mergeCell ref="F5:H6"/>
    <mergeCell ref="D1:F1"/>
    <mergeCell ref="D2:F2"/>
    <mergeCell ref="D3:F3"/>
    <mergeCell ref="D4:F4"/>
    <mergeCell ref="G4:I4"/>
  </mergeCells>
  <pageMargins left="0.7" right="0.7" top="0.75" bottom="0.75" header="0.3" footer="0.3"/>
  <pageSetup scale="87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42"/>
  <sheetViews>
    <sheetView workbookViewId="0">
      <selection activeCell="E12" sqref="E12:G12"/>
    </sheetView>
  </sheetViews>
  <sheetFormatPr defaultRowHeight="12.75" x14ac:dyDescent="0.2"/>
  <cols>
    <col min="1" max="1" width="2.7109375" customWidth="1"/>
    <col min="2" max="2" width="12.85546875" style="3" customWidth="1"/>
    <col min="3" max="3" width="11.85546875" style="3" customWidth="1"/>
    <col min="4" max="4" width="12.28515625" style="3" customWidth="1"/>
    <col min="5" max="7" width="14.7109375" customWidth="1"/>
    <col min="8" max="9" width="5.5703125" customWidth="1"/>
    <col min="10" max="10" width="12.140625" style="3" customWidth="1"/>
    <col min="11" max="12" width="12.28515625" style="3" customWidth="1"/>
    <col min="13" max="13" width="2.7109375" customWidth="1"/>
  </cols>
  <sheetData>
    <row r="1" spans="1:13" ht="15.75" x14ac:dyDescent="0.25">
      <c r="B1" s="618"/>
      <c r="C1" s="618"/>
      <c r="D1" s="618"/>
      <c r="E1" s="624" t="s">
        <v>199</v>
      </c>
      <c r="F1" s="678"/>
      <c r="G1" s="678"/>
      <c r="H1" s="677"/>
      <c r="I1" s="677"/>
      <c r="J1" s="677"/>
      <c r="K1" s="677"/>
      <c r="L1" s="677"/>
      <c r="M1" s="677"/>
    </row>
    <row r="2" spans="1:13" x14ac:dyDescent="0.2">
      <c r="B2" s="673" t="s">
        <v>135</v>
      </c>
      <c r="C2" s="674"/>
      <c r="D2" s="674"/>
      <c r="E2" s="677"/>
      <c r="F2" s="677"/>
      <c r="G2" s="677"/>
      <c r="H2" s="677"/>
      <c r="I2" s="677"/>
      <c r="J2" s="677"/>
      <c r="K2" s="677"/>
      <c r="L2" s="677"/>
      <c r="M2" s="677"/>
    </row>
    <row r="3" spans="1:13" x14ac:dyDescent="0.2">
      <c r="B3" s="673" t="s">
        <v>200</v>
      </c>
      <c r="C3" s="674"/>
      <c r="D3" s="674"/>
      <c r="E3" s="686" t="s">
        <v>249</v>
      </c>
      <c r="F3" s="676"/>
      <c r="G3" s="676"/>
      <c r="H3" s="676" t="s">
        <v>126</v>
      </c>
      <c r="I3" s="676"/>
      <c r="J3" s="676"/>
      <c r="K3" s="676"/>
      <c r="L3" s="676"/>
      <c r="M3" s="676"/>
    </row>
    <row r="4" spans="1:13" x14ac:dyDescent="0.2">
      <c r="B4" s="618"/>
      <c r="C4" s="618"/>
      <c r="D4" s="618"/>
      <c r="E4" s="677"/>
      <c r="F4" s="677"/>
      <c r="G4" s="677"/>
      <c r="H4" s="677"/>
      <c r="I4" s="677"/>
      <c r="J4" s="677"/>
      <c r="K4" s="677"/>
      <c r="L4" s="677"/>
      <c r="M4" s="677"/>
    </row>
    <row r="5" spans="1:13" x14ac:dyDescent="0.2">
      <c r="A5" s="596"/>
      <c r="B5" s="654" t="s">
        <v>140</v>
      </c>
      <c r="C5" s="654"/>
      <c r="D5" s="655"/>
      <c r="E5" s="179"/>
      <c r="F5" s="180"/>
      <c r="G5" s="181"/>
      <c r="H5" s="656" t="s">
        <v>201</v>
      </c>
      <c r="I5" s="658" t="s">
        <v>202</v>
      </c>
      <c r="J5" s="704" t="s">
        <v>243</v>
      </c>
      <c r="K5" s="661"/>
      <c r="L5" s="661"/>
      <c r="M5" s="596"/>
    </row>
    <row r="6" spans="1:13" ht="15" x14ac:dyDescent="0.2">
      <c r="A6" s="597"/>
      <c r="B6" s="599" t="s">
        <v>142</v>
      </c>
      <c r="C6" s="600"/>
      <c r="D6" s="601" t="s">
        <v>502</v>
      </c>
      <c r="E6" s="664" t="s">
        <v>176</v>
      </c>
      <c r="F6" s="665"/>
      <c r="G6" s="666"/>
      <c r="H6" s="657"/>
      <c r="I6" s="597"/>
      <c r="J6" s="662"/>
      <c r="K6" s="663"/>
      <c r="L6" s="663"/>
      <c r="M6" s="597"/>
    </row>
    <row r="7" spans="1:13" x14ac:dyDescent="0.2">
      <c r="A7" s="597"/>
      <c r="B7" s="604" t="s">
        <v>500</v>
      </c>
      <c r="C7" s="601" t="s">
        <v>501</v>
      </c>
      <c r="D7" s="602"/>
      <c r="E7" s="667" t="s">
        <v>203</v>
      </c>
      <c r="F7" s="668"/>
      <c r="G7" s="669"/>
      <c r="H7" s="657"/>
      <c r="I7" s="597"/>
      <c r="J7" s="279" t="s">
        <v>204</v>
      </c>
      <c r="K7" s="279" t="s">
        <v>205</v>
      </c>
      <c r="L7" s="280" t="s">
        <v>206</v>
      </c>
      <c r="M7" s="597"/>
    </row>
    <row r="8" spans="1:13" x14ac:dyDescent="0.2">
      <c r="A8" s="598"/>
      <c r="B8" s="605"/>
      <c r="C8" s="602"/>
      <c r="D8" s="602"/>
      <c r="E8" s="670" t="s">
        <v>603</v>
      </c>
      <c r="F8" s="671"/>
      <c r="G8" s="672"/>
      <c r="H8" s="657"/>
      <c r="I8" s="597"/>
      <c r="J8" s="281" t="s">
        <v>179</v>
      </c>
      <c r="K8" s="281" t="s">
        <v>180</v>
      </c>
      <c r="L8" s="282" t="s">
        <v>181</v>
      </c>
      <c r="M8" s="598"/>
    </row>
    <row r="9" spans="1:13" ht="12.95" customHeight="1" x14ac:dyDescent="0.2">
      <c r="A9" s="182">
        <v>1</v>
      </c>
      <c r="B9" s="288"/>
      <c r="C9" s="288"/>
      <c r="D9" s="288"/>
      <c r="E9" s="659" t="s">
        <v>264</v>
      </c>
      <c r="F9" s="659"/>
      <c r="G9" s="659"/>
      <c r="H9" s="182"/>
      <c r="I9" s="182"/>
      <c r="J9" s="283"/>
      <c r="K9" s="283"/>
      <c r="L9" s="283"/>
      <c r="M9" s="182">
        <v>1</v>
      </c>
    </row>
    <row r="10" spans="1:13" ht="12.95" customHeight="1" x14ac:dyDescent="0.2">
      <c r="A10" s="182">
        <v>2</v>
      </c>
      <c r="B10" s="288">
        <v>4037</v>
      </c>
      <c r="C10" s="288">
        <v>4063.2</v>
      </c>
      <c r="D10" s="283">
        <v>4000</v>
      </c>
      <c r="E10" s="644" t="s">
        <v>209</v>
      </c>
      <c r="F10" s="645"/>
      <c r="G10" s="646"/>
      <c r="H10" s="182"/>
      <c r="I10" s="182"/>
      <c r="J10" s="283">
        <v>4000</v>
      </c>
      <c r="K10" s="283"/>
      <c r="L10" s="283"/>
      <c r="M10" s="182">
        <v>2</v>
      </c>
    </row>
    <row r="11" spans="1:13" ht="12.95" customHeight="1" x14ac:dyDescent="0.2">
      <c r="A11" s="182">
        <v>3</v>
      </c>
      <c r="B11" s="288">
        <v>17524</v>
      </c>
      <c r="C11" s="288">
        <v>28904.51</v>
      </c>
      <c r="D11" s="283">
        <v>18000</v>
      </c>
      <c r="E11" s="644" t="s">
        <v>265</v>
      </c>
      <c r="F11" s="645"/>
      <c r="G11" s="646"/>
      <c r="H11" s="182"/>
      <c r="I11" s="182"/>
      <c r="J11" s="283">
        <v>21150</v>
      </c>
      <c r="K11" s="283"/>
      <c r="L11" s="283"/>
      <c r="M11" s="182">
        <v>3</v>
      </c>
    </row>
    <row r="12" spans="1:13" ht="12.95" customHeight="1" x14ac:dyDescent="0.2">
      <c r="A12" s="182">
        <v>4</v>
      </c>
      <c r="B12" s="288">
        <v>3467</v>
      </c>
      <c r="C12" s="288">
        <v>1059.48</v>
      </c>
      <c r="D12" s="283">
        <v>6000</v>
      </c>
      <c r="E12" s="644" t="s">
        <v>266</v>
      </c>
      <c r="F12" s="645"/>
      <c r="G12" s="646"/>
      <c r="H12" s="182"/>
      <c r="I12" s="182"/>
      <c r="J12" s="283">
        <v>6000</v>
      </c>
      <c r="K12" s="283"/>
      <c r="L12" s="283"/>
      <c r="M12" s="182">
        <v>4</v>
      </c>
    </row>
    <row r="13" spans="1:13" ht="12.95" customHeight="1" x14ac:dyDescent="0.2">
      <c r="A13" s="182">
        <v>5</v>
      </c>
      <c r="B13" s="288">
        <v>17110</v>
      </c>
      <c r="C13" s="288">
        <v>16856.2</v>
      </c>
      <c r="D13" s="283">
        <v>18500</v>
      </c>
      <c r="E13" s="644" t="s">
        <v>267</v>
      </c>
      <c r="F13" s="645"/>
      <c r="G13" s="646"/>
      <c r="H13" s="182"/>
      <c r="I13" s="182"/>
      <c r="J13" s="283">
        <v>18500</v>
      </c>
      <c r="K13" s="283"/>
      <c r="L13" s="283"/>
      <c r="M13" s="182">
        <v>5</v>
      </c>
    </row>
    <row r="14" spans="1:13" ht="12.95" customHeight="1" x14ac:dyDescent="0.2">
      <c r="A14" s="182">
        <v>6</v>
      </c>
      <c r="B14" s="288">
        <v>5886</v>
      </c>
      <c r="C14" s="288">
        <v>6113.44</v>
      </c>
      <c r="D14" s="283">
        <v>6500</v>
      </c>
      <c r="E14" s="644" t="s">
        <v>268</v>
      </c>
      <c r="F14" s="645"/>
      <c r="G14" s="646"/>
      <c r="H14" s="182"/>
      <c r="I14" s="182"/>
      <c r="J14" s="283">
        <v>6500</v>
      </c>
      <c r="K14" s="283"/>
      <c r="L14" s="283"/>
      <c r="M14" s="182">
        <v>6</v>
      </c>
    </row>
    <row r="15" spans="1:13" ht="12.95" customHeight="1" x14ac:dyDescent="0.2">
      <c r="A15" s="182">
        <v>7</v>
      </c>
      <c r="B15" s="288">
        <v>294</v>
      </c>
      <c r="C15" s="288">
        <v>300</v>
      </c>
      <c r="D15" s="283">
        <v>300</v>
      </c>
      <c r="E15" s="644" t="s">
        <v>269</v>
      </c>
      <c r="F15" s="645"/>
      <c r="G15" s="646"/>
      <c r="H15" s="182"/>
      <c r="I15" s="182"/>
      <c r="J15" s="283">
        <v>300</v>
      </c>
      <c r="K15" s="283"/>
      <c r="L15" s="283"/>
      <c r="M15" s="182">
        <v>7</v>
      </c>
    </row>
    <row r="16" spans="1:13" ht="12.95" customHeight="1" x14ac:dyDescent="0.2">
      <c r="A16" s="182">
        <v>8</v>
      </c>
      <c r="B16" s="288">
        <v>5623</v>
      </c>
      <c r="C16" s="288">
        <v>7189</v>
      </c>
      <c r="D16" s="283">
        <v>13000</v>
      </c>
      <c r="E16" s="644" t="s">
        <v>270</v>
      </c>
      <c r="F16" s="645"/>
      <c r="G16" s="646"/>
      <c r="H16" s="182"/>
      <c r="I16" s="182"/>
      <c r="J16" s="283">
        <v>13000</v>
      </c>
      <c r="K16" s="283"/>
      <c r="L16" s="283"/>
      <c r="M16" s="182">
        <v>8</v>
      </c>
    </row>
    <row r="17" spans="1:13" ht="12.95" customHeight="1" x14ac:dyDescent="0.2">
      <c r="A17" s="182">
        <v>9</v>
      </c>
      <c r="B17" s="288">
        <v>318</v>
      </c>
      <c r="C17" s="288">
        <v>326</v>
      </c>
      <c r="D17" s="283">
        <v>1000</v>
      </c>
      <c r="E17" s="644" t="s">
        <v>271</v>
      </c>
      <c r="F17" s="645"/>
      <c r="G17" s="646"/>
      <c r="H17" s="182"/>
      <c r="I17" s="182"/>
      <c r="J17" s="283">
        <v>1000</v>
      </c>
      <c r="K17" s="283"/>
      <c r="L17" s="283"/>
      <c r="M17" s="182">
        <v>9</v>
      </c>
    </row>
    <row r="18" spans="1:13" ht="12.95" customHeight="1" x14ac:dyDescent="0.2">
      <c r="A18" s="182">
        <v>10</v>
      </c>
      <c r="B18" s="288">
        <v>226</v>
      </c>
      <c r="C18" s="288"/>
      <c r="D18" s="283">
        <v>250</v>
      </c>
      <c r="E18" s="644" t="s">
        <v>272</v>
      </c>
      <c r="F18" s="645"/>
      <c r="G18" s="646"/>
      <c r="H18" s="182"/>
      <c r="I18" s="182"/>
      <c r="J18" s="283">
        <v>250</v>
      </c>
      <c r="K18" s="283"/>
      <c r="L18" s="283"/>
      <c r="M18" s="182">
        <v>10</v>
      </c>
    </row>
    <row r="19" spans="1:13" ht="12.95" customHeight="1" x14ac:dyDescent="0.2">
      <c r="A19" s="182">
        <v>11</v>
      </c>
      <c r="B19" s="288">
        <v>805</v>
      </c>
      <c r="C19" s="288"/>
      <c r="D19" s="283">
        <v>3000</v>
      </c>
      <c r="E19" s="644" t="s">
        <v>273</v>
      </c>
      <c r="F19" s="645"/>
      <c r="G19" s="646"/>
      <c r="H19" s="182"/>
      <c r="I19" s="182"/>
      <c r="J19" s="283">
        <v>3000</v>
      </c>
      <c r="K19" s="283"/>
      <c r="L19" s="283"/>
      <c r="M19" s="182">
        <v>11</v>
      </c>
    </row>
    <row r="20" spans="1:13" ht="12.95" customHeight="1" x14ac:dyDescent="0.2">
      <c r="A20" s="182">
        <v>12</v>
      </c>
      <c r="B20" s="288">
        <v>0</v>
      </c>
      <c r="C20" s="288"/>
      <c r="D20" s="283">
        <v>300</v>
      </c>
      <c r="E20" s="644" t="s">
        <v>274</v>
      </c>
      <c r="F20" s="645"/>
      <c r="G20" s="646"/>
      <c r="H20" s="182"/>
      <c r="I20" s="182"/>
      <c r="J20" s="283">
        <v>300</v>
      </c>
      <c r="K20" s="283"/>
      <c r="L20" s="283"/>
      <c r="M20" s="182">
        <v>12</v>
      </c>
    </row>
    <row r="21" spans="1:13" ht="12.95" customHeight="1" x14ac:dyDescent="0.2">
      <c r="A21" s="182">
        <v>13</v>
      </c>
      <c r="B21" s="288">
        <v>4780</v>
      </c>
      <c r="C21" s="288">
        <v>684</v>
      </c>
      <c r="D21" s="283">
        <v>6000</v>
      </c>
      <c r="E21" s="644" t="s">
        <v>275</v>
      </c>
      <c r="F21" s="645"/>
      <c r="G21" s="646"/>
      <c r="H21" s="182"/>
      <c r="I21" s="182"/>
      <c r="J21" s="283">
        <v>6000</v>
      </c>
      <c r="K21" s="283"/>
      <c r="L21" s="283"/>
      <c r="M21" s="182">
        <v>13</v>
      </c>
    </row>
    <row r="22" spans="1:13" ht="12.95" customHeight="1" x14ac:dyDescent="0.2">
      <c r="A22" s="182">
        <v>14</v>
      </c>
      <c r="B22" s="288">
        <v>2490</v>
      </c>
      <c r="C22" s="288">
        <v>3430</v>
      </c>
      <c r="D22" s="283">
        <v>3000</v>
      </c>
      <c r="E22" s="644" t="s">
        <v>276</v>
      </c>
      <c r="F22" s="645"/>
      <c r="G22" s="646"/>
      <c r="H22" s="182"/>
      <c r="I22" s="182"/>
      <c r="J22" s="283">
        <v>3000</v>
      </c>
      <c r="K22" s="283"/>
      <c r="L22" s="283"/>
      <c r="M22" s="182">
        <v>14</v>
      </c>
    </row>
    <row r="23" spans="1:13" ht="12.95" customHeight="1" x14ac:dyDescent="0.2">
      <c r="A23" s="182">
        <v>15</v>
      </c>
      <c r="B23" s="288">
        <v>1385</v>
      </c>
      <c r="C23" s="288">
        <v>1944</v>
      </c>
      <c r="D23" s="283">
        <v>2000</v>
      </c>
      <c r="E23" s="644" t="s">
        <v>277</v>
      </c>
      <c r="F23" s="645"/>
      <c r="G23" s="646"/>
      <c r="H23" s="182"/>
      <c r="I23" s="182"/>
      <c r="J23" s="283">
        <v>2000</v>
      </c>
      <c r="K23" s="283"/>
      <c r="L23" s="283"/>
      <c r="M23" s="182">
        <v>15</v>
      </c>
    </row>
    <row r="24" spans="1:13" ht="12.95" customHeight="1" x14ac:dyDescent="0.2">
      <c r="A24" s="182">
        <v>16</v>
      </c>
      <c r="B24" s="288"/>
      <c r="C24" s="288"/>
      <c r="D24" s="288"/>
      <c r="E24" s="644">
        <v>16</v>
      </c>
      <c r="F24" s="645"/>
      <c r="G24" s="646"/>
      <c r="H24" s="182"/>
      <c r="I24" s="182"/>
      <c r="J24" s="283"/>
      <c r="K24" s="283"/>
      <c r="L24" s="283"/>
      <c r="M24" s="182">
        <v>16</v>
      </c>
    </row>
    <row r="25" spans="1:13" ht="12.95" customHeight="1" x14ac:dyDescent="0.2">
      <c r="A25" s="182">
        <v>17</v>
      </c>
      <c r="B25" s="288"/>
      <c r="C25" s="288"/>
      <c r="D25" s="288"/>
      <c r="E25" s="644">
        <v>17</v>
      </c>
      <c r="F25" s="645"/>
      <c r="G25" s="646"/>
      <c r="H25" s="182"/>
      <c r="I25" s="182"/>
      <c r="J25" s="283"/>
      <c r="K25" s="283"/>
      <c r="L25" s="283"/>
      <c r="M25" s="182">
        <v>17</v>
      </c>
    </row>
    <row r="26" spans="1:13" ht="12.95" customHeight="1" x14ac:dyDescent="0.2">
      <c r="A26" s="182">
        <v>18</v>
      </c>
      <c r="B26" s="284">
        <f>SUM(B10:B25)</f>
        <v>63945</v>
      </c>
      <c r="C26" s="284">
        <f>SUM(C10:C25)</f>
        <v>70869.83</v>
      </c>
      <c r="D26" s="284">
        <f>SUM(D10:D25)</f>
        <v>81850</v>
      </c>
      <c r="E26" s="644" t="s">
        <v>278</v>
      </c>
      <c r="F26" s="645"/>
      <c r="G26" s="646"/>
      <c r="H26" s="182"/>
      <c r="I26" s="182"/>
      <c r="J26" s="284">
        <f>SUM(J10:J25)</f>
        <v>85000</v>
      </c>
      <c r="K26" s="284">
        <f>SUM(K10:K25)</f>
        <v>0</v>
      </c>
      <c r="L26" s="284">
        <f>SUM(L10:L25)</f>
        <v>0</v>
      </c>
      <c r="M26" s="182">
        <v>18</v>
      </c>
    </row>
    <row r="27" spans="1:13" ht="12.95" customHeight="1" x14ac:dyDescent="0.2">
      <c r="A27" s="182">
        <v>19</v>
      </c>
      <c r="B27" s="288"/>
      <c r="C27" s="288"/>
      <c r="D27" s="288"/>
      <c r="E27" s="644">
        <v>19</v>
      </c>
      <c r="F27" s="645"/>
      <c r="G27" s="646"/>
      <c r="H27" s="182"/>
      <c r="I27" s="182"/>
      <c r="J27" s="283"/>
      <c r="K27" s="283"/>
      <c r="L27" s="283"/>
      <c r="M27" s="182">
        <v>19</v>
      </c>
    </row>
    <row r="28" spans="1:13" ht="12.95" customHeight="1" x14ac:dyDescent="0.2">
      <c r="A28" s="182">
        <v>20</v>
      </c>
      <c r="B28" s="288"/>
      <c r="C28" s="288"/>
      <c r="D28" s="288"/>
      <c r="E28" s="644">
        <v>20</v>
      </c>
      <c r="F28" s="645"/>
      <c r="G28" s="646"/>
      <c r="H28" s="182"/>
      <c r="I28" s="182"/>
      <c r="J28" s="283"/>
      <c r="K28" s="283"/>
      <c r="L28" s="283"/>
      <c r="M28" s="182">
        <v>20</v>
      </c>
    </row>
    <row r="29" spans="1:13" ht="12.95" customHeight="1" x14ac:dyDescent="0.2">
      <c r="A29" s="182">
        <v>21</v>
      </c>
      <c r="B29" s="288"/>
      <c r="C29" s="288"/>
      <c r="D29" s="288"/>
      <c r="E29" s="644">
        <v>21</v>
      </c>
      <c r="F29" s="645"/>
      <c r="G29" s="646"/>
      <c r="H29" s="182"/>
      <c r="I29" s="182"/>
      <c r="J29" s="283"/>
      <c r="K29" s="283"/>
      <c r="L29" s="283"/>
      <c r="M29" s="182">
        <v>21</v>
      </c>
    </row>
    <row r="30" spans="1:13" ht="12.95" customHeight="1" x14ac:dyDescent="0.2">
      <c r="A30" s="182">
        <v>22</v>
      </c>
      <c r="B30" s="288"/>
      <c r="C30" s="288"/>
      <c r="D30" s="288"/>
      <c r="E30" s="644" t="s">
        <v>279</v>
      </c>
      <c r="F30" s="645"/>
      <c r="G30" s="646"/>
      <c r="H30" s="182"/>
      <c r="I30" s="182"/>
      <c r="J30" s="283"/>
      <c r="K30" s="283"/>
      <c r="L30" s="283"/>
      <c r="M30" s="182">
        <v>22</v>
      </c>
    </row>
    <row r="31" spans="1:13" ht="12.95" customHeight="1" x14ac:dyDescent="0.2">
      <c r="A31" s="182">
        <v>23</v>
      </c>
      <c r="B31" s="288">
        <v>0</v>
      </c>
      <c r="C31" s="288">
        <v>4589</v>
      </c>
      <c r="D31" s="283">
        <v>10000</v>
      </c>
      <c r="E31" s="644" t="s">
        <v>280</v>
      </c>
      <c r="F31" s="645"/>
      <c r="G31" s="646"/>
      <c r="H31" s="182"/>
      <c r="I31" s="182"/>
      <c r="J31" s="283">
        <v>10000</v>
      </c>
      <c r="K31" s="283"/>
      <c r="L31" s="283"/>
      <c r="M31" s="182">
        <v>23</v>
      </c>
    </row>
    <row r="32" spans="1:13" ht="12.95" customHeight="1" x14ac:dyDescent="0.2">
      <c r="A32" s="182">
        <v>24</v>
      </c>
      <c r="B32" s="288">
        <v>2765</v>
      </c>
      <c r="C32" s="288">
        <v>963</v>
      </c>
      <c r="D32" s="283">
        <v>3500</v>
      </c>
      <c r="E32" s="644" t="s">
        <v>281</v>
      </c>
      <c r="F32" s="645"/>
      <c r="G32" s="646"/>
      <c r="H32" s="182"/>
      <c r="I32" s="182"/>
      <c r="J32" s="283">
        <v>3500</v>
      </c>
      <c r="K32" s="283"/>
      <c r="L32" s="283"/>
      <c r="M32" s="182">
        <v>24</v>
      </c>
    </row>
    <row r="33" spans="1:13" ht="12.95" customHeight="1" x14ac:dyDescent="0.2">
      <c r="A33" s="182">
        <v>25</v>
      </c>
      <c r="B33" s="288">
        <v>4500</v>
      </c>
      <c r="C33" s="288">
        <v>10000</v>
      </c>
      <c r="D33" s="283">
        <v>5000</v>
      </c>
      <c r="E33" s="644" t="s">
        <v>282</v>
      </c>
      <c r="F33" s="645"/>
      <c r="G33" s="646"/>
      <c r="H33" s="182"/>
      <c r="I33" s="182"/>
      <c r="J33" s="283">
        <v>5000</v>
      </c>
      <c r="K33" s="283"/>
      <c r="L33" s="283"/>
      <c r="M33" s="182">
        <v>25</v>
      </c>
    </row>
    <row r="34" spans="1:13" ht="12.95" customHeight="1" x14ac:dyDescent="0.2">
      <c r="A34" s="182">
        <v>26</v>
      </c>
      <c r="B34" s="288">
        <v>10000</v>
      </c>
      <c r="C34" s="288">
        <v>11000</v>
      </c>
      <c r="D34" s="283">
        <v>11000</v>
      </c>
      <c r="E34" s="644" t="s">
        <v>283</v>
      </c>
      <c r="F34" s="645"/>
      <c r="G34" s="646"/>
      <c r="H34" s="182"/>
      <c r="I34" s="182"/>
      <c r="J34" s="283">
        <v>11000</v>
      </c>
      <c r="K34" s="283"/>
      <c r="L34" s="283"/>
      <c r="M34" s="182">
        <v>26</v>
      </c>
    </row>
    <row r="35" spans="1:13" ht="12.95" customHeight="1" x14ac:dyDescent="0.2">
      <c r="A35" s="182">
        <v>27</v>
      </c>
      <c r="B35" s="288"/>
      <c r="C35" s="288"/>
      <c r="D35" s="283">
        <v>2000</v>
      </c>
      <c r="E35" s="644" t="s">
        <v>284</v>
      </c>
      <c r="F35" s="645"/>
      <c r="G35" s="646"/>
      <c r="H35" s="182"/>
      <c r="I35" s="182"/>
      <c r="J35" s="283">
        <v>500</v>
      </c>
      <c r="K35" s="283"/>
      <c r="L35" s="283"/>
      <c r="M35" s="182">
        <v>27</v>
      </c>
    </row>
    <row r="36" spans="1:13" ht="12.95" customHeight="1" x14ac:dyDescent="0.2">
      <c r="A36" s="182">
        <v>28</v>
      </c>
      <c r="B36" s="284">
        <f>SUM(B31:B35)</f>
        <v>17265</v>
      </c>
      <c r="C36" s="284">
        <f>SUM(C31:C35)</f>
        <v>26552</v>
      </c>
      <c r="D36" s="284">
        <f>SUM(D31:D35)</f>
        <v>31500</v>
      </c>
      <c r="E36" s="644" t="s">
        <v>285</v>
      </c>
      <c r="F36" s="645"/>
      <c r="G36" s="646"/>
      <c r="H36" s="182"/>
      <c r="I36" s="182"/>
      <c r="J36" s="284">
        <f>SUM(J31:J35)</f>
        <v>30000</v>
      </c>
      <c r="K36" s="284">
        <f>SUM(K31:K35)</f>
        <v>0</v>
      </c>
      <c r="L36" s="284">
        <f>SUM(L31:L35)</f>
        <v>0</v>
      </c>
      <c r="M36" s="182">
        <v>28</v>
      </c>
    </row>
    <row r="37" spans="1:13" ht="12.95" customHeight="1" x14ac:dyDescent="0.2">
      <c r="A37" s="182">
        <v>29</v>
      </c>
      <c r="B37" s="288"/>
      <c r="C37" s="288"/>
      <c r="D37" s="288"/>
      <c r="E37" s="644">
        <v>29</v>
      </c>
      <c r="F37" s="645"/>
      <c r="G37" s="646"/>
      <c r="H37" s="182"/>
      <c r="I37" s="182"/>
      <c r="J37" s="283"/>
      <c r="K37" s="283"/>
      <c r="L37" s="283"/>
      <c r="M37" s="182">
        <v>29</v>
      </c>
    </row>
    <row r="38" spans="1:13" ht="12.95" customHeight="1" x14ac:dyDescent="0.2">
      <c r="A38" s="182">
        <v>30</v>
      </c>
      <c r="B38" s="288"/>
      <c r="C38" s="288"/>
      <c r="D38" s="288"/>
      <c r="E38" s="644">
        <v>30</v>
      </c>
      <c r="F38" s="645"/>
      <c r="G38" s="646"/>
      <c r="H38" s="182"/>
      <c r="I38" s="182"/>
      <c r="J38" s="283"/>
      <c r="K38" s="283"/>
      <c r="L38" s="283"/>
      <c r="M38" s="182">
        <v>30</v>
      </c>
    </row>
    <row r="39" spans="1:13" ht="12.95" customHeight="1" x14ac:dyDescent="0.2">
      <c r="A39" s="182">
        <v>31</v>
      </c>
      <c r="B39" s="283">
        <f>B36+B26</f>
        <v>81210</v>
      </c>
      <c r="C39" s="283">
        <f>C36+C26</f>
        <v>97421.83</v>
      </c>
      <c r="D39" s="283">
        <f t="shared" ref="D39" si="0">D36+D26</f>
        <v>113350</v>
      </c>
      <c r="E39" s="648" t="s">
        <v>231</v>
      </c>
      <c r="F39" s="649"/>
      <c r="G39" s="650"/>
      <c r="H39" s="182"/>
      <c r="I39" s="182"/>
      <c r="J39" s="283">
        <f>J36+J26</f>
        <v>115000</v>
      </c>
      <c r="K39" s="283">
        <f>K36+K26</f>
        <v>0</v>
      </c>
      <c r="L39" s="283">
        <f t="shared" ref="L39" si="1">L36+L26</f>
        <v>0</v>
      </c>
      <c r="M39" s="182">
        <v>31</v>
      </c>
    </row>
    <row r="40" spans="1:13" ht="12.95" customHeight="1" thickBot="1" x14ac:dyDescent="0.25">
      <c r="A40" s="186">
        <v>32</v>
      </c>
      <c r="B40" s="290"/>
      <c r="C40" s="290"/>
      <c r="D40" s="290"/>
      <c r="E40" s="651" t="s">
        <v>232</v>
      </c>
      <c r="F40" s="652"/>
      <c r="G40" s="653"/>
      <c r="H40" s="186"/>
      <c r="I40" s="186"/>
      <c r="J40" s="285"/>
      <c r="K40" s="285"/>
      <c r="L40" s="285"/>
      <c r="M40" s="186">
        <v>32</v>
      </c>
    </row>
    <row r="41" spans="1:13" s="58" customFormat="1" ht="26.25" customHeight="1" thickBot="1" x14ac:dyDescent="0.25">
      <c r="A41" s="187">
        <v>33</v>
      </c>
      <c r="B41" s="286">
        <f>SUM(B39:B40)</f>
        <v>81210</v>
      </c>
      <c r="C41" s="286">
        <f>SUM(C39:C40)</f>
        <v>97421.83</v>
      </c>
      <c r="D41" s="286">
        <f t="shared" ref="D41" si="2">SUM(D39:D40)</f>
        <v>113350</v>
      </c>
      <c r="E41" s="647" t="s">
        <v>233</v>
      </c>
      <c r="F41" s="647"/>
      <c r="G41" s="647"/>
      <c r="H41" s="188"/>
      <c r="I41" s="188"/>
      <c r="J41" s="286">
        <f>SUM(J39:J40)</f>
        <v>115000</v>
      </c>
      <c r="K41" s="286">
        <f>SUM(K39:K40)</f>
        <v>0</v>
      </c>
      <c r="L41" s="286">
        <f t="shared" ref="L41" si="3">SUM(L39:L40)</f>
        <v>0</v>
      </c>
      <c r="M41" s="189">
        <v>33</v>
      </c>
    </row>
    <row r="42" spans="1:13" x14ac:dyDescent="0.2">
      <c r="B42" s="272" t="s">
        <v>234</v>
      </c>
      <c r="L42" s="441" t="s">
        <v>248</v>
      </c>
    </row>
  </sheetData>
  <mergeCells count="58">
    <mergeCell ref="B1:D1"/>
    <mergeCell ref="E1:G1"/>
    <mergeCell ref="H1:M1"/>
    <mergeCell ref="B2:D2"/>
    <mergeCell ref="E2:G2"/>
    <mergeCell ref="H2:M2"/>
    <mergeCell ref="B3:D3"/>
    <mergeCell ref="E3:G3"/>
    <mergeCell ref="H3:M3"/>
    <mergeCell ref="B4:D4"/>
    <mergeCell ref="E4:G4"/>
    <mergeCell ref="H4:M4"/>
    <mergeCell ref="M5:M8"/>
    <mergeCell ref="B6:C6"/>
    <mergeCell ref="E6:G6"/>
    <mergeCell ref="E7:G7"/>
    <mergeCell ref="E8:G8"/>
    <mergeCell ref="D6:D8"/>
    <mergeCell ref="B7:B8"/>
    <mergeCell ref="C7:C8"/>
    <mergeCell ref="A5:A8"/>
    <mergeCell ref="B5:D5"/>
    <mergeCell ref="H5:H8"/>
    <mergeCell ref="I5:I8"/>
    <mergeCell ref="J5:L6"/>
    <mergeCell ref="E20:G20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32:G32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9:G39"/>
    <mergeCell ref="E40:G40"/>
    <mergeCell ref="E41:G41"/>
    <mergeCell ref="E33:G33"/>
    <mergeCell ref="E34:G34"/>
    <mergeCell ref="E35:G35"/>
    <mergeCell ref="E36:G36"/>
    <mergeCell ref="E37:G37"/>
    <mergeCell ref="E38:G38"/>
  </mergeCells>
  <pageMargins left="0.7" right="0.7" top="0.75" bottom="0.75" header="0.3" footer="0.3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d566dc0c-84bb-4963-ab6e-bd6a782cdce4">Form</Group>
    <Area xmlns="d566dc0c-84bb-4963-ab6e-bd6a782cdce4">
      <Value>Local budget</Value>
    </Area>
    <Alias xmlns="d566dc0c-84bb-4963-ab6e-bd6a782cdce4" xsi:nil="true"/>
    <PublishingExpirationDate xmlns="http://schemas.microsoft.com/sharepoint/v3" xsi:nil="true"/>
    <Year xmlns="d566dc0c-84bb-4963-ab6e-bd6a782cdce4">2015</Year>
    <PublishingStartDate xmlns="http://schemas.microsoft.com/sharepoint/v3" xsi:nil="true"/>
    <Number xmlns="d566dc0c-84bb-4963-ab6e-bd6a782cdce4">150-504-073-2</Number>
    <Rank xmlns="d566dc0c-84bb-4963-ab6e-bd6a782cdce4" xsi:nil="true"/>
    <Popular xmlns="d566dc0c-84bb-4963-ab6e-bd6a782cdce4">false</Popular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AB8FD4035D74C9866672825F8AA97" ma:contentTypeVersion="10" ma:contentTypeDescription="Create a new document." ma:contentTypeScope="" ma:versionID="004244f46fd943a831fbb23631bc3531">
  <xsd:schema xmlns:xsd="http://www.w3.org/2001/XMLSchema" xmlns:xs="http://www.w3.org/2001/XMLSchema" xmlns:p="http://schemas.microsoft.com/office/2006/metadata/properties" xmlns:ns1="http://schemas.microsoft.com/sharepoint/v3" xmlns:ns2="d566dc0c-84bb-4963-ab6e-bd6a782cdce4" targetNamespace="http://schemas.microsoft.com/office/2006/metadata/properties" ma:root="true" ma:fieldsID="aa61ffc4c53c4dedea5acb462fba54a1" ns1:_="" ns2:_="">
    <xsd:import namespace="http://schemas.microsoft.com/sharepoint/v3"/>
    <xsd:import namespace="d566dc0c-84bb-4963-ab6e-bd6a782cdce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rea" minOccurs="0"/>
                <xsd:element ref="ns2:Group"/>
                <xsd:element ref="ns2:Number" minOccurs="0"/>
                <xsd:element ref="ns2:Year"/>
                <xsd:element ref="ns2:Popular" minOccurs="0"/>
                <xsd:element ref="ns2:Alias" minOccurs="0"/>
                <xsd:element ref="ns2: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6dc0c-84bb-4963-ab6e-bd6a782cdce4" elementFormDefault="qualified">
    <xsd:import namespace="http://schemas.microsoft.com/office/2006/documentManagement/types"/>
    <xsd:import namespace="http://schemas.microsoft.com/office/infopath/2007/PartnerControls"/>
    <xsd:element name="Area" ma:index="10" nillable="true" ma:displayName="Area" ma:description="Program area" ma:internalName="Are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ard of Tax Appeals (BOPTA)"/>
                    <xsd:enumeration value="Cigarette &amp; tobacco"/>
                    <xsd:enumeration value="Combined payroll"/>
                    <xsd:enumeration value="Corporation"/>
                    <xsd:enumeration value="Deferral programs"/>
                    <xsd:enumeration value="Electronic services"/>
                    <xsd:enumeration value="Enterprise zone"/>
                    <xsd:enumeration value="Estate (Inheritance) &amp; Fiduciary"/>
                    <xsd:enumeration value="Food processor exemption"/>
                    <xsd:enumeration value="Industrial property"/>
                    <xsd:enumeration value="Local budget"/>
                    <xsd:enumeration value="Marijuana"/>
                    <xsd:enumeration value="Oregon emergency communications (E911)"/>
                    <xsd:enumeration value="Oregon Revenue Bulletins (ORBs)"/>
                    <xsd:enumeration value="Other Agency Accounts"/>
                    <xsd:enumeration value="Payroll withholding &amp; transit"/>
                    <xsd:enumeration value="Personal income"/>
                    <xsd:enumeration value="Petroleum load fee"/>
                    <xsd:enumeration value="Property"/>
                    <xsd:enumeration value="State lodging"/>
                    <xsd:enumeration value="Timber"/>
                    <xsd:enumeration value="Transit self-employment"/>
                    <xsd:enumeration value="Utility"/>
                  </xsd:restriction>
                </xsd:simpleType>
              </xsd:element>
            </xsd:sequence>
          </xsd:extension>
        </xsd:complexContent>
      </xsd:complexType>
    </xsd:element>
    <xsd:element name="Group" ma:index="11" ma:displayName="Group" ma:format="RadioButtons" ma:internalName="Group">
      <xsd:simpleType>
        <xsd:restriction base="dms:Choice">
          <xsd:enumeration value="Form"/>
          <xsd:enumeration value="Publication"/>
          <xsd:enumeration value="Oregon Revenue Bulletin (ORB)"/>
        </xsd:restriction>
      </xsd:simpleType>
    </xsd:element>
    <xsd:element name="Number" ma:index="12" nillable="true" ma:displayName="Number" ma:description="Form or publication number" ma:internalName="Number">
      <xsd:simpleType>
        <xsd:restriction base="dms:Text">
          <xsd:maxLength value="255"/>
        </xsd:restriction>
      </xsd:simpleType>
    </xsd:element>
    <xsd:element name="Year" ma:index="13" ma:displayName="Year" ma:description="Tax year" ma:format="RadioButtons" ma:internalName="Year">
      <xsd:simpleType>
        <xsd:restriction base="dms:Choice">
          <xsd:enumeration value="General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Popular" ma:index="15" nillable="true" ma:displayName="Popular" ma:default="0" ma:internalName="Popular">
      <xsd:simpleType>
        <xsd:restriction base="dms:Boolean"/>
      </xsd:simpleType>
    </xsd:element>
    <xsd:element name="Alias" ma:index="16" nillable="true" ma:displayName="Alias" ma:internalName="Alias">
      <xsd:simpleType>
        <xsd:restriction base="dms:Text">
          <xsd:maxLength value="255"/>
        </xsd:restriction>
      </xsd:simpleType>
    </xsd:element>
    <xsd:element name="Rank" ma:index="17" nillable="true" ma:displayName="Rank" ma:indexed="true" ma:internalName="Rank">
      <xsd:simpleType>
        <xsd:restriction base="dms:Number">
          <xsd:maxInclusive value="10"/>
          <xsd:minInclusive value="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C6B44-53EF-4DC7-98EF-410D918D15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5DBE64-4D52-4AD4-9995-5B52B4F4487D}">
  <ds:schemaRefs>
    <ds:schemaRef ds:uri="d566dc0c-84bb-4963-ab6e-bd6a782cdce4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D454A3-70CB-4586-AFFE-08935EFD325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0A9C56A-9DBA-461E-940B-6E34E8B63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566dc0c-84bb-4963-ab6e-bd6a782cdc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</vt:i4>
      </vt:variant>
    </vt:vector>
  </HeadingPairs>
  <TitlesOfParts>
    <vt:vector size="36" baseType="lpstr">
      <vt:lpstr>LB1</vt:lpstr>
      <vt:lpstr>LB-50</vt:lpstr>
      <vt:lpstr>Transfers</vt:lpstr>
      <vt:lpstr>1-GF Resources</vt:lpstr>
      <vt:lpstr>2-GF Requirements</vt:lpstr>
      <vt:lpstr>3-GF Detl Rqmts</vt:lpstr>
      <vt:lpstr>4-Wtr Resc</vt:lpstr>
      <vt:lpstr>5-Wtr Req</vt:lpstr>
      <vt:lpstr>6-Wtr Detl Req</vt:lpstr>
      <vt:lpstr>7-Sewer Resc</vt:lpstr>
      <vt:lpstr>8-Sewer Req</vt:lpstr>
      <vt:lpstr>9-Sewer Detl Req</vt:lpstr>
      <vt:lpstr>10-Street Resc</vt:lpstr>
      <vt:lpstr>11-Street Req</vt:lpstr>
      <vt:lpstr>12-Street Detl Req</vt:lpstr>
      <vt:lpstr>13-State Rev Share Resc</vt:lpstr>
      <vt:lpstr>14-State Rev Share Req</vt:lpstr>
      <vt:lpstr>15-Rev Share Detl Req</vt:lpstr>
      <vt:lpstr>16-Library Resc</vt:lpstr>
      <vt:lpstr>17-Lib Req</vt:lpstr>
      <vt:lpstr>18-Lib Detl Req</vt:lpstr>
      <vt:lpstr>19-FMHA Rev Bond</vt:lpstr>
      <vt:lpstr>20-FMHA Rev Bond Resv</vt:lpstr>
      <vt:lpstr>21 RUS I&amp;I Sewer Bond Fund</vt:lpstr>
      <vt:lpstr>22-I&amp;I Reve Bond Resv</vt:lpstr>
      <vt:lpstr>23-RUS Rev Bond</vt:lpstr>
      <vt:lpstr>24-RUS Rev Bond Resv</vt:lpstr>
      <vt:lpstr>25-SDWRLF</vt:lpstr>
      <vt:lpstr>26-Camp 12</vt:lpstr>
      <vt:lpstr>27-Wtr SDC</vt:lpstr>
      <vt:lpstr>28-WW SDC</vt:lpstr>
      <vt:lpstr>29-Wtr Fac Resv</vt:lpstr>
      <vt:lpstr>30-Sewer Fac I&amp;I Resv</vt:lpstr>
      <vt:lpstr>31-Str Impr Resv</vt:lpstr>
      <vt:lpstr>'LB1'!Print_Area</vt:lpstr>
      <vt:lpstr>'LB-50'!Print_Area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Budget — Form LB-1, Notice of Budget Hearing - Excel</dc:title>
  <dc:creator>Oregon Department of Revenue</dc:creator>
  <cp:lastModifiedBy>Barbara Chestler</cp:lastModifiedBy>
  <cp:lastPrinted>2022-05-03T18:05:09Z</cp:lastPrinted>
  <dcterms:created xsi:type="dcterms:W3CDTF">2001-05-03T22:24:50Z</dcterms:created>
  <dcterms:modified xsi:type="dcterms:W3CDTF">2022-05-03T19:06:36Z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Version">
    <vt:i4>20</vt:i4>
  </property>
</Properties>
</file>